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5165" windowHeight="7320" tabRatio="842"/>
  </bookViews>
  <sheets>
    <sheet name="Summary" sheetId="1" r:id="rId1"/>
    <sheet name="Cloud 9" sheetId="19" r:id="rId2"/>
    <sheet name="Edale Skyline" sheetId="2" r:id="rId3"/>
    <sheet name="Mow Cop" sheetId="4" r:id="rId4"/>
    <sheet name="Kinder Downfall" sheetId="8" r:id="rId5"/>
    <sheet name="Rainow 5" sheetId="21" r:id="rId6"/>
    <sheet name="Forest 5" sheetId="31" r:id="rId7"/>
    <sheet name="Bollington 3pks" sheetId="9" r:id="rId8"/>
    <sheet name="Holme Moss" sheetId="30" r:id="rId9"/>
    <sheet name="Mount Famine" sheetId="27" r:id="rId10"/>
    <sheet name="Wincle Trout" sheetId="10" r:id="rId11"/>
    <sheet name="Boars Head" sheetId="22" r:id="rId12"/>
    <sheet name="Passing Cloud" sheetId="23" r:id="rId13"/>
    <sheet name="Bosley Fete" sheetId="26" r:id="rId14"/>
    <sheet name="Kinder Trog" sheetId="24" r:id="rId15"/>
    <sheet name="Whaley Waltz" sheetId="11" r:id="rId16"/>
    <sheet name="Bollington Nostalgia" sheetId="13" r:id="rId17"/>
    <sheet name="Teggs Nose" sheetId="14" r:id="rId18"/>
    <sheet name="Stannage Struggle" sheetId="16" r:id="rId19"/>
    <sheet name="Windgather" sheetId="29" r:id="rId20"/>
    <sheet name="Roaches" sheetId="18" r:id="rId21"/>
    <sheet name="club handycap" sheetId="20" r:id="rId22"/>
  </sheets>
  <definedNames>
    <definedName name="_xlnm._FilterDatabase" localSheetId="0" hidden="1">Summary!$A$1:$Y$247</definedName>
  </definedNames>
  <calcPr calcId="125725"/>
</workbook>
</file>

<file path=xl/calcChain.xml><?xml version="1.0" encoding="utf-8"?>
<calcChain xmlns="http://schemas.openxmlformats.org/spreadsheetml/2006/main">
  <c r="BE31" i="1"/>
  <c r="BD31"/>
  <c r="BC31"/>
  <c r="BB31"/>
  <c r="BG31"/>
  <c r="BE30"/>
  <c r="BD30"/>
  <c r="BC30"/>
  <c r="BB30"/>
  <c r="BG30"/>
  <c r="BE29"/>
  <c r="BD29"/>
  <c r="BC29"/>
  <c r="BB29"/>
  <c r="BG29"/>
  <c r="BE25"/>
  <c r="BD25"/>
  <c r="BC25"/>
  <c r="BB25"/>
  <c r="BG25"/>
  <c r="BE27"/>
  <c r="BD27"/>
  <c r="BC27"/>
  <c r="BB27"/>
  <c r="BG27"/>
  <c r="BE28"/>
  <c r="BD28"/>
  <c r="BC28"/>
  <c r="BB28"/>
  <c r="BG28"/>
  <c r="BE26"/>
  <c r="BD26"/>
  <c r="BC26"/>
  <c r="BB26"/>
  <c r="BG26"/>
  <c r="BE18"/>
  <c r="BD18"/>
  <c r="BC18"/>
  <c r="BB18"/>
  <c r="BG18"/>
  <c r="BE24"/>
  <c r="BD24"/>
  <c r="BC24"/>
  <c r="BB24"/>
  <c r="BG24"/>
  <c r="BH24"/>
  <c r="BE23"/>
  <c r="BD23"/>
  <c r="BC23"/>
  <c r="BB23"/>
  <c r="BG23"/>
  <c r="BE8"/>
  <c r="BD8"/>
  <c r="BC8"/>
  <c r="BB8"/>
  <c r="BG8"/>
  <c r="BE20"/>
  <c r="BD20"/>
  <c r="BC20"/>
  <c r="BB20"/>
  <c r="BG20"/>
  <c r="BH20"/>
  <c r="BE4"/>
  <c r="BD4"/>
  <c r="BC4"/>
  <c r="BB4"/>
  <c r="BG4"/>
  <c r="BH4"/>
  <c r="BE7"/>
  <c r="BD7"/>
  <c r="BC7"/>
  <c r="BB7"/>
  <c r="BG7"/>
  <c r="BE21"/>
  <c r="BD21"/>
  <c r="BC21"/>
  <c r="BB21"/>
  <c r="BG21"/>
  <c r="BH21"/>
  <c r="BE10"/>
  <c r="BD10"/>
  <c r="BC10"/>
  <c r="BB10"/>
  <c r="BG10"/>
  <c r="BH10"/>
  <c r="BE22"/>
  <c r="BD22"/>
  <c r="BC22"/>
  <c r="BB22"/>
  <c r="BG22"/>
  <c r="BE16"/>
  <c r="BD16"/>
  <c r="BC16"/>
  <c r="BB16"/>
  <c r="BG16"/>
  <c r="BE17"/>
  <c r="BD17"/>
  <c r="BC17"/>
  <c r="BB17"/>
  <c r="BG17"/>
  <c r="BH17"/>
  <c r="BE13"/>
  <c r="BD13"/>
  <c r="BC13"/>
  <c r="BB13"/>
  <c r="BG13"/>
  <c r="BE11"/>
  <c r="BD11"/>
  <c r="BC11"/>
  <c r="BB11"/>
  <c r="BG11"/>
  <c r="BH11"/>
  <c r="BE15"/>
  <c r="BD15"/>
  <c r="BC15"/>
  <c r="BB15"/>
  <c r="BG15"/>
  <c r="BH15"/>
  <c r="BE9"/>
  <c r="BD9"/>
  <c r="BC9"/>
  <c r="BB9"/>
  <c r="BG9"/>
  <c r="BH9"/>
  <c r="BE5"/>
  <c r="BD5"/>
  <c r="BC5"/>
  <c r="BB5"/>
  <c r="BG5"/>
  <c r="BH5"/>
  <c r="BE12"/>
  <c r="BD12"/>
  <c r="BC12"/>
  <c r="BB12"/>
  <c r="BG12"/>
  <c r="BH12"/>
  <c r="BE19"/>
  <c r="BD19"/>
  <c r="BC19"/>
  <c r="BB19"/>
  <c r="BG19"/>
  <c r="BE14"/>
  <c r="BD14"/>
  <c r="BC14"/>
  <c r="BB14"/>
  <c r="BG14"/>
  <c r="BH14"/>
  <c r="BE6"/>
  <c r="BD6"/>
  <c r="BC6"/>
  <c r="BB6"/>
  <c r="BG6"/>
  <c r="Z127"/>
  <c r="Y127"/>
  <c r="X127"/>
  <c r="Z115"/>
  <c r="Y115"/>
  <c r="X115"/>
  <c r="Z117"/>
  <c r="Y117"/>
  <c r="X117"/>
  <c r="W29"/>
  <c r="W25"/>
  <c r="AB25"/>
  <c r="AD25"/>
  <c r="P42" i="20"/>
  <c r="P43"/>
  <c r="P44"/>
  <c r="P45"/>
  <c r="P46"/>
  <c r="P47"/>
  <c r="P48"/>
  <c r="P49"/>
  <c r="P50"/>
  <c r="P51"/>
  <c r="P52"/>
  <c r="P53"/>
  <c r="P54"/>
  <c r="P55"/>
  <c r="P56"/>
  <c r="P57"/>
  <c r="P58"/>
  <c r="P59"/>
  <c r="W14" i="1"/>
  <c r="W22"/>
  <c r="W19"/>
  <c r="X112"/>
  <c r="Y112"/>
  <c r="Z112"/>
  <c r="X113"/>
  <c r="Y113"/>
  <c r="Z113"/>
  <c r="X114"/>
  <c r="Y114"/>
  <c r="Z114"/>
  <c r="X116"/>
  <c r="Y116"/>
  <c r="Z116"/>
  <c r="X119"/>
  <c r="Y119"/>
  <c r="Z119"/>
  <c r="Z92"/>
  <c r="Y92"/>
  <c r="X92"/>
  <c r="W92"/>
  <c r="Z90"/>
  <c r="Y90"/>
  <c r="X90"/>
  <c r="W90"/>
  <c r="Z89"/>
  <c r="Y89"/>
  <c r="X89"/>
  <c r="W89"/>
  <c r="Z88"/>
  <c r="Y88"/>
  <c r="X88"/>
  <c r="W88"/>
  <c r="Z85"/>
  <c r="Y85"/>
  <c r="X85"/>
  <c r="W85"/>
  <c r="W10"/>
  <c r="AB10"/>
  <c r="AD10"/>
  <c r="W9"/>
  <c r="W8"/>
  <c r="P5" i="20"/>
  <c r="P6"/>
  <c r="P7"/>
  <c r="P8"/>
  <c r="P9"/>
  <c r="P10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4"/>
  <c r="P35"/>
  <c r="P36"/>
  <c r="P37"/>
  <c r="P38"/>
  <c r="P39"/>
  <c r="P40"/>
  <c r="P41"/>
  <c r="P4"/>
  <c r="M38"/>
  <c r="J38"/>
  <c r="M54"/>
  <c r="J54"/>
  <c r="M59"/>
  <c r="J59"/>
  <c r="M53"/>
  <c r="J53"/>
  <c r="M58"/>
  <c r="J58"/>
  <c r="M57"/>
  <c r="J57"/>
  <c r="M52"/>
  <c r="J52"/>
  <c r="M55"/>
  <c r="J55"/>
  <c r="M56"/>
  <c r="J56"/>
  <c r="M44"/>
  <c r="J44"/>
  <c r="M40"/>
  <c r="J40"/>
  <c r="M51"/>
  <c r="J51"/>
  <c r="M37"/>
  <c r="J37"/>
  <c r="M46"/>
  <c r="J46"/>
  <c r="M29"/>
  <c r="J29"/>
  <c r="M49"/>
  <c r="J49"/>
  <c r="M48"/>
  <c r="J48"/>
  <c r="M50"/>
  <c r="J50"/>
  <c r="M30"/>
  <c r="J30"/>
  <c r="M34"/>
  <c r="J34"/>
  <c r="M32"/>
  <c r="J32"/>
  <c r="M41"/>
  <c r="J41"/>
  <c r="M26"/>
  <c r="J26"/>
  <c r="M36"/>
  <c r="J36"/>
  <c r="M20"/>
  <c r="J20"/>
  <c r="M45"/>
  <c r="J45"/>
  <c r="M47"/>
  <c r="J47"/>
  <c r="M43"/>
  <c r="J43"/>
  <c r="M9"/>
  <c r="J9"/>
  <c r="M8"/>
  <c r="J8"/>
  <c r="M24"/>
  <c r="J24"/>
  <c r="M23"/>
  <c r="J23"/>
  <c r="M7"/>
  <c r="J7"/>
  <c r="M21"/>
  <c r="J21"/>
  <c r="M17"/>
  <c r="J17"/>
  <c r="M31"/>
  <c r="J31"/>
  <c r="M33"/>
  <c r="J33"/>
  <c r="M28"/>
  <c r="J28"/>
  <c r="M4"/>
  <c r="J4"/>
  <c r="M6"/>
  <c r="J6"/>
  <c r="M39"/>
  <c r="J39"/>
  <c r="M18"/>
  <c r="J18"/>
  <c r="M22"/>
  <c r="J22"/>
  <c r="M16"/>
  <c r="J16"/>
  <c r="M14"/>
  <c r="J14"/>
  <c r="M2"/>
  <c r="J2"/>
  <c r="M12"/>
  <c r="J12"/>
  <c r="M25"/>
  <c r="J25"/>
  <c r="M11"/>
  <c r="J11"/>
  <c r="M10"/>
  <c r="J10"/>
  <c r="M35"/>
  <c r="J35"/>
  <c r="M15"/>
  <c r="J15"/>
  <c r="M13"/>
  <c r="J13"/>
  <c r="M27"/>
  <c r="J27"/>
  <c r="M5"/>
  <c r="J5"/>
  <c r="M3"/>
  <c r="J3"/>
  <c r="M42"/>
  <c r="J42"/>
  <c r="M19"/>
  <c r="J19"/>
  <c r="H4" i="18"/>
  <c r="W6" i="1"/>
  <c r="W32"/>
  <c r="AB14"/>
  <c r="AD14"/>
  <c r="AB8"/>
  <c r="AD8"/>
  <c r="H6" i="18"/>
  <c r="H7"/>
  <c r="H8"/>
  <c r="H9"/>
  <c r="H10"/>
  <c r="H11"/>
  <c r="H12"/>
  <c r="H13"/>
  <c r="H5"/>
  <c r="Z10" i="1"/>
  <c r="F5" i="29"/>
  <c r="F6"/>
  <c r="F7"/>
  <c r="F8"/>
  <c r="F9"/>
  <c r="F10"/>
  <c r="F11"/>
  <c r="F12"/>
  <c r="F13"/>
  <c r="F14"/>
  <c r="F15"/>
  <c r="F16"/>
  <c r="F17"/>
  <c r="F18"/>
  <c r="F19"/>
  <c r="F4"/>
  <c r="W23" i="1"/>
  <c r="AB23"/>
  <c r="AD23"/>
  <c r="G6" i="16"/>
  <c r="G7"/>
  <c r="G8"/>
  <c r="G9"/>
  <c r="G10"/>
  <c r="G11"/>
  <c r="G12"/>
  <c r="G5"/>
  <c r="W105" i="1"/>
  <c r="X105"/>
  <c r="Y105"/>
  <c r="Z105"/>
  <c r="W118"/>
  <c r="X118"/>
  <c r="Y118"/>
  <c r="Z118"/>
  <c r="W94"/>
  <c r="X94"/>
  <c r="Y94"/>
  <c r="Z94"/>
  <c r="W76"/>
  <c r="X76"/>
  <c r="Y76"/>
  <c r="Z76"/>
  <c r="W77"/>
  <c r="X77"/>
  <c r="Y77"/>
  <c r="Z77"/>
  <c r="W83"/>
  <c r="X83"/>
  <c r="Y83"/>
  <c r="Z83"/>
  <c r="W13"/>
  <c r="AB13"/>
  <c r="AD13"/>
  <c r="H6" i="14"/>
  <c r="H7"/>
  <c r="H8"/>
  <c r="H9"/>
  <c r="H10"/>
  <c r="H11"/>
  <c r="H12"/>
  <c r="H13"/>
  <c r="H14"/>
  <c r="H15"/>
  <c r="H16"/>
  <c r="H17"/>
  <c r="H18"/>
  <c r="H19"/>
  <c r="H5"/>
  <c r="F25" i="22"/>
  <c r="F14" i="4"/>
  <c r="G12" i="13"/>
  <c r="F7" i="22"/>
  <c r="G5" i="2"/>
  <c r="H4" i="8"/>
  <c r="W11" i="1"/>
  <c r="W12"/>
  <c r="AB9"/>
  <c r="AD9"/>
  <c r="W16"/>
  <c r="E4" i="3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3"/>
  <c r="D2"/>
  <c r="Y108" i="1"/>
  <c r="Y109"/>
  <c r="Y111"/>
  <c r="Y69"/>
  <c r="Y123"/>
  <c r="Y124"/>
  <c r="Y70"/>
  <c r="Y125"/>
  <c r="Y72"/>
  <c r="Y126"/>
  <c r="Y20"/>
  <c r="Y45"/>
  <c r="Y10"/>
  <c r="Y11"/>
  <c r="Y4"/>
  <c r="Y29"/>
  <c r="Y32"/>
  <c r="Y18"/>
  <c r="Y17"/>
  <c r="Y24"/>
  <c r="Y7"/>
  <c r="Y41"/>
  <c r="Y31"/>
  <c r="Y22"/>
  <c r="Y43"/>
  <c r="Y25"/>
  <c r="Y30"/>
  <c r="Y27"/>
  <c r="Y50"/>
  <c r="Y15"/>
  <c r="Y42"/>
  <c r="Y33"/>
  <c r="Y53"/>
  <c r="Y37"/>
  <c r="Y54"/>
  <c r="Y47"/>
  <c r="Y58"/>
  <c r="Y39"/>
  <c r="Y48"/>
  <c r="Y49"/>
  <c r="Y62"/>
  <c r="Y64"/>
  <c r="Y19"/>
  <c r="Y52"/>
  <c r="Y28"/>
  <c r="Y57"/>
  <c r="Y71"/>
  <c r="Y73"/>
  <c r="Y74"/>
  <c r="Y75"/>
  <c r="Y21"/>
  <c r="Y78"/>
  <c r="Y36"/>
  <c r="Y61"/>
  <c r="Y80"/>
  <c r="Y81"/>
  <c r="Y82"/>
  <c r="Y46"/>
  <c r="Y84"/>
  <c r="Y86"/>
  <c r="Y87"/>
  <c r="Y59"/>
  <c r="Y51"/>
  <c r="Y63"/>
  <c r="Y55"/>
  <c r="Y65"/>
  <c r="Y91"/>
  <c r="Y93"/>
  <c r="Y44"/>
  <c r="Y96"/>
  <c r="Y97"/>
  <c r="Y98"/>
  <c r="Y66"/>
  <c r="Y99"/>
  <c r="Y100"/>
  <c r="Y101"/>
  <c r="Y102"/>
  <c r="Y68"/>
  <c r="Y103"/>
  <c r="Y107"/>
  <c r="Y8"/>
  <c r="Y5"/>
  <c r="Y14"/>
  <c r="Y16"/>
  <c r="Y6"/>
  <c r="Y23"/>
  <c r="Y26"/>
  <c r="Y13"/>
  <c r="Y12"/>
  <c r="Y9"/>
  <c r="Q3"/>
  <c r="G5" i="30"/>
  <c r="G6"/>
  <c r="G7"/>
  <c r="G8"/>
  <c r="G9"/>
  <c r="G10"/>
  <c r="G4"/>
  <c r="W5" i="1"/>
  <c r="G7" i="13"/>
  <c r="G8"/>
  <c r="G9"/>
  <c r="G10"/>
  <c r="G11"/>
  <c r="G13"/>
  <c r="G14"/>
  <c r="G15"/>
  <c r="G16"/>
  <c r="G6"/>
  <c r="F5" i="24"/>
  <c r="F6"/>
  <c r="F4"/>
  <c r="AB32" i="1"/>
  <c r="AD32"/>
  <c r="G7" i="11"/>
  <c r="G8"/>
  <c r="G9"/>
  <c r="G10"/>
  <c r="G11"/>
  <c r="G12"/>
  <c r="G13"/>
  <c r="G14"/>
  <c r="G15"/>
  <c r="G16"/>
  <c r="G6"/>
  <c r="E5" i="26"/>
  <c r="E6"/>
  <c r="E7"/>
  <c r="E8"/>
  <c r="E9"/>
  <c r="E10"/>
  <c r="E11"/>
  <c r="E12"/>
  <c r="E13"/>
  <c r="E14"/>
  <c r="E15"/>
  <c r="E4"/>
  <c r="H7" i="23"/>
  <c r="H8"/>
  <c r="H9"/>
  <c r="H10"/>
  <c r="H11"/>
  <c r="H12"/>
  <c r="H13"/>
  <c r="H14"/>
  <c r="H15"/>
  <c r="H16"/>
  <c r="H17"/>
  <c r="H18"/>
  <c r="H19"/>
  <c r="H20"/>
  <c r="H6"/>
  <c r="W26" i="1"/>
  <c r="AB26"/>
  <c r="AD26"/>
  <c r="F5" i="22"/>
  <c r="F6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4"/>
  <c r="H18" i="9"/>
  <c r="F17" i="10"/>
  <c r="F36"/>
  <c r="Z111" i="1"/>
  <c r="X111"/>
  <c r="W111"/>
  <c r="F6" i="10"/>
  <c r="F7"/>
  <c r="F8"/>
  <c r="F9"/>
  <c r="F10"/>
  <c r="F11"/>
  <c r="F12"/>
  <c r="F13"/>
  <c r="F14"/>
  <c r="F15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5"/>
  <c r="Y35" i="1"/>
  <c r="Y34"/>
  <c r="Y79"/>
  <c r="Y40"/>
  <c r="Y67"/>
  <c r="Y56"/>
  <c r="Y60"/>
  <c r="Y104"/>
  <c r="Y106"/>
  <c r="Y110"/>
  <c r="Y120"/>
  <c r="Y121"/>
  <c r="Y122"/>
  <c r="Y95"/>
  <c r="Y38"/>
  <c r="T3"/>
  <c r="F11" i="27"/>
  <c r="F10"/>
  <c r="F9"/>
  <c r="F8"/>
  <c r="F7"/>
  <c r="F6"/>
  <c r="F5"/>
  <c r="H5" i="9"/>
  <c r="H6"/>
  <c r="H7"/>
  <c r="H8"/>
  <c r="H9"/>
  <c r="H10"/>
  <c r="H11"/>
  <c r="H12"/>
  <c r="H13"/>
  <c r="H14"/>
  <c r="H15"/>
  <c r="H16"/>
  <c r="H17"/>
  <c r="H19"/>
  <c r="H20"/>
  <c r="H4"/>
  <c r="I30" i="21"/>
  <c r="I31"/>
  <c r="I3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3"/>
  <c r="I34"/>
  <c r="I35"/>
  <c r="I36"/>
  <c r="I37"/>
  <c r="I38"/>
  <c r="I39"/>
  <c r="I40"/>
  <c r="I41"/>
  <c r="I42"/>
  <c r="I43"/>
  <c r="I44"/>
  <c r="I5"/>
  <c r="H3" i="1"/>
  <c r="F16" i="19"/>
  <c r="H6" i="8"/>
  <c r="H7"/>
  <c r="H8"/>
  <c r="H9"/>
  <c r="H10"/>
  <c r="H11"/>
  <c r="H12"/>
  <c r="H13"/>
  <c r="H14"/>
  <c r="H15"/>
  <c r="H16"/>
  <c r="H17"/>
  <c r="H18"/>
  <c r="H5"/>
  <c r="L3" i="1"/>
  <c r="M3"/>
  <c r="F6" i="4"/>
  <c r="F7"/>
  <c r="F8"/>
  <c r="F9"/>
  <c r="F10"/>
  <c r="F11"/>
  <c r="F12"/>
  <c r="F13"/>
  <c r="F15"/>
  <c r="F16"/>
  <c r="F17"/>
  <c r="F18"/>
  <c r="F19"/>
  <c r="F20"/>
  <c r="F21"/>
  <c r="F22"/>
  <c r="F23"/>
  <c r="F24"/>
  <c r="F5"/>
  <c r="G8" i="2"/>
  <c r="G7"/>
  <c r="G6"/>
  <c r="F5" i="19"/>
  <c r="F7"/>
  <c r="F8"/>
  <c r="F9"/>
  <c r="F10"/>
  <c r="F11"/>
  <c r="F12"/>
  <c r="F13"/>
  <c r="F14"/>
  <c r="F15"/>
  <c r="F17"/>
  <c r="F18"/>
  <c r="F19"/>
  <c r="F6"/>
  <c r="W81" i="1"/>
  <c r="AB22"/>
  <c r="AD22"/>
  <c r="W24"/>
  <c r="AB24"/>
  <c r="W57"/>
  <c r="AB57"/>
  <c r="W96"/>
  <c r="W66"/>
  <c r="AB66"/>
  <c r="W54"/>
  <c r="W86"/>
  <c r="W7"/>
  <c r="AB7"/>
  <c r="W4"/>
  <c r="AB4"/>
  <c r="W15"/>
  <c r="AB15"/>
  <c r="AD15"/>
  <c r="W59"/>
  <c r="W33"/>
  <c r="AB33"/>
  <c r="Z72"/>
  <c r="X72"/>
  <c r="W72"/>
  <c r="Z125"/>
  <c r="X125"/>
  <c r="W125"/>
  <c r="Z58"/>
  <c r="X58"/>
  <c r="W58"/>
  <c r="Z107"/>
  <c r="X107"/>
  <c r="W107"/>
  <c r="Z98"/>
  <c r="X98"/>
  <c r="W98"/>
  <c r="Z84"/>
  <c r="X84"/>
  <c r="W84"/>
  <c r="W106"/>
  <c r="X106"/>
  <c r="Z106"/>
  <c r="X12"/>
  <c r="Z12"/>
  <c r="W73"/>
  <c r="X73"/>
  <c r="Z73"/>
  <c r="W34"/>
  <c r="X34"/>
  <c r="Z34"/>
  <c r="W67"/>
  <c r="X67"/>
  <c r="Z67"/>
  <c r="W60"/>
  <c r="X60"/>
  <c r="Z60"/>
  <c r="W69"/>
  <c r="X69"/>
  <c r="Z69"/>
  <c r="W126"/>
  <c r="X126"/>
  <c r="Z126"/>
  <c r="W80"/>
  <c r="X80"/>
  <c r="Z80"/>
  <c r="Z57"/>
  <c r="X57"/>
  <c r="Z87"/>
  <c r="X87"/>
  <c r="W87"/>
  <c r="Z78"/>
  <c r="X78"/>
  <c r="W78"/>
  <c r="Z14"/>
  <c r="Z4"/>
  <c r="Z32"/>
  <c r="Z81"/>
  <c r="Z23"/>
  <c r="Z54"/>
  <c r="Z66"/>
  <c r="Z31"/>
  <c r="Z59"/>
  <c r="Z9"/>
  <c r="Z86"/>
  <c r="Z24"/>
  <c r="Z29"/>
  <c r="Z7"/>
  <c r="Z5"/>
  <c r="Z16"/>
  <c r="Z71"/>
  <c r="Z18"/>
  <c r="Z13"/>
  <c r="Z21"/>
  <c r="Z91"/>
  <c r="Z22"/>
  <c r="Z62"/>
  <c r="Z96"/>
  <c r="Z63"/>
  <c r="Z25"/>
  <c r="Z43"/>
  <c r="Z74"/>
  <c r="Z47"/>
  <c r="Z41"/>
  <c r="Z97"/>
  <c r="Z28"/>
  <c r="Z17"/>
  <c r="Z48"/>
  <c r="Z6"/>
  <c r="Z27"/>
  <c r="Z101"/>
  <c r="Z49"/>
  <c r="Z75"/>
  <c r="Z50"/>
  <c r="Z68"/>
  <c r="Z36"/>
  <c r="Z82"/>
  <c r="Z104"/>
  <c r="Z19"/>
  <c r="Z26"/>
  <c r="Z53"/>
  <c r="Z102"/>
  <c r="Z124"/>
  <c r="Z70"/>
  <c r="Z109"/>
  <c r="Z55"/>
  <c r="Z123"/>
  <c r="Z45"/>
  <c r="Z35"/>
  <c r="Z52"/>
  <c r="Z79"/>
  <c r="Z121"/>
  <c r="Z38"/>
  <c r="Z11"/>
  <c r="Z65"/>
  <c r="Z108"/>
  <c r="Z64"/>
  <c r="Z20"/>
  <c r="Z44"/>
  <c r="Z100"/>
  <c r="Z56"/>
  <c r="Z122"/>
  <c r="Z61"/>
  <c r="Z110"/>
  <c r="Z93"/>
  <c r="Z120"/>
  <c r="Z39"/>
  <c r="Z103"/>
  <c r="Z8"/>
  <c r="Z37"/>
  <c r="Z95"/>
  <c r="Z33"/>
  <c r="Z99"/>
  <c r="Z42"/>
  <c r="Z51"/>
  <c r="Z46"/>
  <c r="Z40"/>
  <c r="Z30"/>
  <c r="Z15"/>
  <c r="X14"/>
  <c r="X4"/>
  <c r="X32"/>
  <c r="X81"/>
  <c r="X23"/>
  <c r="X54"/>
  <c r="X66"/>
  <c r="X31"/>
  <c r="X59"/>
  <c r="X9"/>
  <c r="X86"/>
  <c r="X24"/>
  <c r="X29"/>
  <c r="X7"/>
  <c r="X5"/>
  <c r="X16"/>
  <c r="X71"/>
  <c r="X18"/>
  <c r="X13"/>
  <c r="X21"/>
  <c r="X91"/>
  <c r="X22"/>
  <c r="X62"/>
  <c r="X96"/>
  <c r="X63"/>
  <c r="X25"/>
  <c r="X43"/>
  <c r="X74"/>
  <c r="X47"/>
  <c r="X41"/>
  <c r="X97"/>
  <c r="X28"/>
  <c r="X17"/>
  <c r="X48"/>
  <c r="X6"/>
  <c r="X27"/>
  <c r="X101"/>
  <c r="X49"/>
  <c r="X75"/>
  <c r="X50"/>
  <c r="X68"/>
  <c r="X36"/>
  <c r="X82"/>
  <c r="X104"/>
  <c r="X19"/>
  <c r="X26"/>
  <c r="X53"/>
  <c r="X102"/>
  <c r="X124"/>
  <c r="X70"/>
  <c r="X109"/>
  <c r="X55"/>
  <c r="X123"/>
  <c r="X45"/>
  <c r="X35"/>
  <c r="X52"/>
  <c r="X79"/>
  <c r="X121"/>
  <c r="X38"/>
  <c r="X11"/>
  <c r="X65"/>
  <c r="X108"/>
  <c r="X64"/>
  <c r="X20"/>
  <c r="X44"/>
  <c r="X100"/>
  <c r="X56"/>
  <c r="X122"/>
  <c r="X61"/>
  <c r="X110"/>
  <c r="X93"/>
  <c r="X120"/>
  <c r="X39"/>
  <c r="X103"/>
  <c r="X8"/>
  <c r="X37"/>
  <c r="X95"/>
  <c r="W91"/>
  <c r="W95"/>
  <c r="W122"/>
  <c r="X33"/>
  <c r="W99"/>
  <c r="X99"/>
  <c r="W42"/>
  <c r="AB42"/>
  <c r="AD42"/>
  <c r="X42"/>
  <c r="W51"/>
  <c r="X51"/>
  <c r="W46"/>
  <c r="X46"/>
  <c r="W40"/>
  <c r="X40"/>
  <c r="W30"/>
  <c r="AB30"/>
  <c r="X30"/>
  <c r="X15"/>
  <c r="W61"/>
  <c r="W20"/>
  <c r="W44"/>
  <c r="W100"/>
  <c r="W56"/>
  <c r="W110"/>
  <c r="W64"/>
  <c r="W108"/>
  <c r="W65"/>
  <c r="E3"/>
  <c r="J3"/>
  <c r="O3"/>
  <c r="W55"/>
  <c r="W123"/>
  <c r="W45"/>
  <c r="W104"/>
  <c r="W41"/>
  <c r="AB41"/>
  <c r="AD41"/>
  <c r="W21"/>
  <c r="W48"/>
  <c r="AB48"/>
  <c r="AD48"/>
  <c r="W53"/>
  <c r="W28"/>
  <c r="W97"/>
  <c r="W101"/>
  <c r="W47"/>
  <c r="W36"/>
  <c r="AB36"/>
  <c r="AD36"/>
  <c r="W50"/>
  <c r="W49"/>
  <c r="W102"/>
  <c r="W68"/>
  <c r="W124"/>
  <c r="W70"/>
  <c r="W109"/>
  <c r="W37"/>
  <c r="W35"/>
  <c r="W52"/>
  <c r="W79"/>
  <c r="W74"/>
  <c r="W121"/>
  <c r="W38"/>
  <c r="C3"/>
  <c r="D3"/>
  <c r="F3"/>
  <c r="G3"/>
  <c r="I3"/>
  <c r="K3"/>
  <c r="N3"/>
  <c r="P3"/>
  <c r="R3"/>
  <c r="B3"/>
  <c r="W43"/>
  <c r="AB43"/>
  <c r="W82"/>
  <c r="X10"/>
  <c r="W62"/>
  <c r="W103"/>
  <c r="W1"/>
  <c r="AB16"/>
  <c r="AD16"/>
  <c r="W71"/>
  <c r="W63"/>
  <c r="W27"/>
  <c r="W18"/>
  <c r="AB18"/>
  <c r="AD18"/>
  <c r="W93"/>
  <c r="W31"/>
  <c r="AB31"/>
  <c r="AD31"/>
  <c r="W39"/>
  <c r="W75"/>
  <c r="W17"/>
  <c r="AB17"/>
  <c r="AB6"/>
  <c r="AD6"/>
  <c r="W120"/>
  <c r="S3"/>
  <c r="U3"/>
  <c r="V3"/>
  <c r="AD43"/>
  <c r="BH6"/>
  <c r="BH19"/>
  <c r="BH13"/>
  <c r="BH16"/>
  <c r="BH22"/>
  <c r="BH7"/>
  <c r="BH8"/>
  <c r="BH23"/>
  <c r="BH18"/>
  <c r="BH26"/>
  <c r="BH28"/>
  <c r="BH27"/>
  <c r="BH25"/>
  <c r="BH29"/>
  <c r="BH30"/>
  <c r="BH31"/>
  <c r="AD30"/>
  <c r="AD24"/>
  <c r="AD66"/>
  <c r="AD4"/>
  <c r="AD57"/>
  <c r="AD33"/>
  <c r="AD17"/>
  <c r="AD7"/>
</calcChain>
</file>

<file path=xl/sharedStrings.xml><?xml version="1.0" encoding="utf-8"?>
<sst xmlns="http://schemas.openxmlformats.org/spreadsheetml/2006/main" count="1250" uniqueCount="616">
  <si>
    <t>Short</t>
  </si>
  <si>
    <t>Medium</t>
  </si>
  <si>
    <t>Long</t>
  </si>
  <si>
    <t>Runners…</t>
  </si>
  <si>
    <t xml:space="preserve">Total Races </t>
  </si>
  <si>
    <t>Neil Clarke</t>
  </si>
  <si>
    <t>Apr 6 Mow Cop EOD</t>
  </si>
  <si>
    <t>Mar 23 Edale Skyline Sporti' PE</t>
  </si>
  <si>
    <t>Mar 2 Cloud Nine On line PE</t>
  </si>
  <si>
    <t>Apr 27 Kinder Downfall PE (HS)</t>
  </si>
  <si>
    <t>Handycap Score</t>
  </si>
  <si>
    <t>M</t>
  </si>
  <si>
    <t>M45</t>
  </si>
  <si>
    <t>L</t>
  </si>
  <si>
    <t>M50</t>
  </si>
  <si>
    <t>Helen Evans</t>
  </si>
  <si>
    <t>Barry Blyth</t>
  </si>
  <si>
    <t>M65</t>
  </si>
  <si>
    <t>Mark Wheelton</t>
  </si>
  <si>
    <t>Colin Ardron</t>
  </si>
  <si>
    <t>M60</t>
  </si>
  <si>
    <t>HandIcap Factor</t>
  </si>
  <si>
    <t>David Walker</t>
  </si>
  <si>
    <t>M40</t>
  </si>
  <si>
    <t>TIME</t>
  </si>
  <si>
    <t>Mark Stanbridge</t>
  </si>
  <si>
    <t>1st</t>
  </si>
  <si>
    <t>Pts Best 6 inc at least 1 long</t>
  </si>
  <si>
    <t>Pts Total</t>
  </si>
  <si>
    <t>HandIcap Score</t>
  </si>
  <si>
    <t>total long racses</t>
  </si>
  <si>
    <t>Marc Sinclair</t>
  </si>
  <si>
    <t>Graham Brown</t>
  </si>
  <si>
    <t>CARL MOULTON</t>
  </si>
  <si>
    <t>Andrew Lamont</t>
  </si>
  <si>
    <t>00:57:29</t>
  </si>
  <si>
    <t>Olivia Walwyn</t>
  </si>
  <si>
    <t>01:03:34</t>
  </si>
  <si>
    <t>01:10:23</t>
  </si>
  <si>
    <t>01:11:16</t>
  </si>
  <si>
    <t>Matthew Lewis</t>
  </si>
  <si>
    <t>01:14:23</t>
  </si>
  <si>
    <t>01:16:41</t>
  </si>
  <si>
    <t>01:17:57</t>
  </si>
  <si>
    <t>01:19:56</t>
  </si>
  <si>
    <t>01:23:27</t>
  </si>
  <si>
    <t>M70</t>
  </si>
  <si>
    <t>01:26:21</t>
  </si>
  <si>
    <t>01:26:26</t>
  </si>
  <si>
    <t>M55</t>
  </si>
  <si>
    <t>Kate Ritchie</t>
  </si>
  <si>
    <t>01:29:07</t>
  </si>
  <si>
    <t>01:31:25</t>
  </si>
  <si>
    <t>Warren Hamlin</t>
  </si>
  <si>
    <t>01:32:40</t>
  </si>
  <si>
    <t>Boalloy</t>
  </si>
  <si>
    <t>TIME in MINS</t>
  </si>
  <si>
    <t xml:space="preserve">Fell champs: best 6 to count at least 1 Long.                                                     Handicap prize for highest score after applying factor arrived at from 2014 races.                                                                  PE =pre entry;                   EOD =entry on the day.                                GVS = Goyt Valley Series;   HS = Hayfield Series.                                             </t>
  </si>
  <si>
    <t>2014 Factor for comparison</t>
  </si>
  <si>
    <t>Nicholas Barber</t>
  </si>
  <si>
    <t>Matt Lewis</t>
  </si>
  <si>
    <t>Stefan Phillips</t>
  </si>
  <si>
    <t>Rob Gittins</t>
  </si>
  <si>
    <t>MV 40</t>
  </si>
  <si>
    <t>MV 50</t>
  </si>
  <si>
    <t>MV 45</t>
  </si>
  <si>
    <t>MINS</t>
  </si>
  <si>
    <t>POINTS</t>
  </si>
  <si>
    <t>Colin Ardron pulled out at Mam Nick</t>
  </si>
  <si>
    <t>Barry Blyth pulled out at Grindslow (Hypothermia)</t>
  </si>
  <si>
    <t>Stepan Philips</t>
  </si>
  <si>
    <t>Simon Harding</t>
  </si>
  <si>
    <t>00:43:48</t>
  </si>
  <si>
    <t>Andy Lamont</t>
  </si>
  <si>
    <t>00:44:40</t>
  </si>
  <si>
    <t>Jacob Roberts</t>
  </si>
  <si>
    <t>00:46:21</t>
  </si>
  <si>
    <t>00:48:49</t>
  </si>
  <si>
    <t>00:55:14</t>
  </si>
  <si>
    <t>00:55:43</t>
  </si>
  <si>
    <t>00:55:46</t>
  </si>
  <si>
    <t>Rachael Lawrance</t>
  </si>
  <si>
    <t>00:57:16</t>
  </si>
  <si>
    <t>Mike Nelson</t>
  </si>
  <si>
    <t>00:57:18</t>
  </si>
  <si>
    <t>00:58:51</t>
  </si>
  <si>
    <t>Andrea Frost</t>
  </si>
  <si>
    <t>01:00:00</t>
  </si>
  <si>
    <t>L40</t>
  </si>
  <si>
    <t>01:01:21</t>
  </si>
  <si>
    <t>Mandy Calvert</t>
  </si>
  <si>
    <t>01:02:48</t>
  </si>
  <si>
    <t>L50</t>
  </si>
  <si>
    <t>Trevor Longman</t>
  </si>
  <si>
    <t>01:03:14</t>
  </si>
  <si>
    <t>Andy Skelhorn</t>
  </si>
  <si>
    <t>01:05:41</t>
  </si>
  <si>
    <t>Andrew Sinclair</t>
  </si>
  <si>
    <t>01:06:17</t>
  </si>
  <si>
    <t>Christopher Pimblott</t>
  </si>
  <si>
    <t>01:11:41</t>
  </si>
  <si>
    <t>Brian Jackson</t>
  </si>
  <si>
    <t>01:13:09</t>
  </si>
  <si>
    <t>Kim Croskery</t>
  </si>
  <si>
    <t>01:13:22</t>
  </si>
  <si>
    <t>David Hancock</t>
  </si>
  <si>
    <t>01:23:13</t>
  </si>
  <si>
    <t>TIME in Mins</t>
  </si>
  <si>
    <t>Mins/Secs</t>
  </si>
  <si>
    <t xml:space="preserve"> </t>
  </si>
  <si>
    <t>Jun 28 Kinder Trog EOD (HS)</t>
  </si>
  <si>
    <t>Jun 20 Bosley Fete</t>
  </si>
  <si>
    <t>Mark Messenger</t>
  </si>
  <si>
    <t>John Mooney</t>
  </si>
  <si>
    <t xml:space="preserve">Chris Leigh </t>
  </si>
  <si>
    <t>266 Finished</t>
  </si>
  <si>
    <t>3rd V45</t>
  </si>
  <si>
    <t>2nd V55</t>
  </si>
  <si>
    <t>1st V65</t>
  </si>
  <si>
    <t>1st V70</t>
  </si>
  <si>
    <t>Andy Sinclair</t>
  </si>
  <si>
    <t>May 6 Rainow 5 EOD</t>
  </si>
  <si>
    <t>May 9 Bollington 3 Peaks EOD</t>
  </si>
  <si>
    <t>May 16 Mount Famine EOD (HS)</t>
  </si>
  <si>
    <t>33:07</t>
  </si>
  <si>
    <t>Jack Ross</t>
  </si>
  <si>
    <t>MU23</t>
  </si>
  <si>
    <t>Staffs Moorlands</t>
  </si>
  <si>
    <t>33:32</t>
  </si>
  <si>
    <t>Andy  Lamont</t>
  </si>
  <si>
    <t>1st MV40</t>
  </si>
  <si>
    <t>34:08</t>
  </si>
  <si>
    <t>34:49</t>
  </si>
  <si>
    <t>Alistair Thornton</t>
  </si>
  <si>
    <t>36:28</t>
  </si>
  <si>
    <t>Pete Nield</t>
  </si>
  <si>
    <t>MSEN</t>
  </si>
  <si>
    <t>36:47</t>
  </si>
  <si>
    <t>Andrew Turner</t>
  </si>
  <si>
    <t>1st MV50</t>
  </si>
  <si>
    <t>36:58</t>
  </si>
  <si>
    <t>37:56</t>
  </si>
  <si>
    <t>Carl Hanaghan</t>
  </si>
  <si>
    <t>37:59</t>
  </si>
  <si>
    <t>Dan Croft</t>
  </si>
  <si>
    <t>38:26</t>
  </si>
  <si>
    <t>Allen Buryan</t>
  </si>
  <si>
    <t>38:50</t>
  </si>
  <si>
    <t>Billy Nicks</t>
  </si>
  <si>
    <t>39:28</t>
  </si>
  <si>
    <t>Julian Brown</t>
  </si>
  <si>
    <t>39:35</t>
  </si>
  <si>
    <t>James Perry</t>
  </si>
  <si>
    <t>40:27</t>
  </si>
  <si>
    <t>Rob Gittens</t>
  </si>
  <si>
    <t>40:38</t>
  </si>
  <si>
    <t>40:42</t>
  </si>
  <si>
    <t>40:55</t>
  </si>
  <si>
    <t>41:09</t>
  </si>
  <si>
    <t>Neil Hey</t>
  </si>
  <si>
    <t>41:37</t>
  </si>
  <si>
    <t>Steve Swarlow</t>
  </si>
  <si>
    <t>41:48</t>
  </si>
  <si>
    <t>Andy  Ardron</t>
  </si>
  <si>
    <t>41:52</t>
  </si>
  <si>
    <t>42:20</t>
  </si>
  <si>
    <t>Daisy Pickles</t>
  </si>
  <si>
    <t>WSEN</t>
  </si>
  <si>
    <t>2nd Lady</t>
  </si>
  <si>
    <t>43:00</t>
  </si>
  <si>
    <t>1st MV60</t>
  </si>
  <si>
    <t>43:32</t>
  </si>
  <si>
    <t>43:59</t>
  </si>
  <si>
    <t>Marc Bradford</t>
  </si>
  <si>
    <t>44:33</t>
  </si>
  <si>
    <t>Clare Griffin</t>
  </si>
  <si>
    <t>W40</t>
  </si>
  <si>
    <t>44:52</t>
  </si>
  <si>
    <t>44:53</t>
  </si>
  <si>
    <t>Ray O'Keefe</t>
  </si>
  <si>
    <t>45:01</t>
  </si>
  <si>
    <t>W45</t>
  </si>
  <si>
    <t>45:52</t>
  </si>
  <si>
    <t>Francis Pyatt</t>
  </si>
  <si>
    <t>48:21</t>
  </si>
  <si>
    <t>Tim Walton</t>
  </si>
  <si>
    <t>48:30</t>
  </si>
  <si>
    <t>Warren Hamilton</t>
  </si>
  <si>
    <t>48:58</t>
  </si>
  <si>
    <t>49:09</t>
  </si>
  <si>
    <t>Jo Miles</t>
  </si>
  <si>
    <t>W50</t>
  </si>
  <si>
    <t>49:29</t>
  </si>
  <si>
    <t>James Williams</t>
  </si>
  <si>
    <t>49:51</t>
  </si>
  <si>
    <t>Barbara Murray</t>
  </si>
  <si>
    <t>W55</t>
  </si>
  <si>
    <t>50:40</t>
  </si>
  <si>
    <t>52:25</t>
  </si>
  <si>
    <t>Terry Neild</t>
  </si>
  <si>
    <t>53:12</t>
  </si>
  <si>
    <t>55:14</t>
  </si>
  <si>
    <t>Rob Bailey</t>
  </si>
  <si>
    <t>57:56</t>
  </si>
  <si>
    <t>182 finished</t>
  </si>
  <si>
    <t>37:40</t>
  </si>
  <si>
    <t>40:19</t>
  </si>
  <si>
    <t>2nd</t>
  </si>
  <si>
    <t>42:06</t>
  </si>
  <si>
    <t>3rd</t>
  </si>
  <si>
    <t>48:12</t>
  </si>
  <si>
    <t>48:40</t>
  </si>
  <si>
    <t>48:43</t>
  </si>
  <si>
    <t>49:10</t>
  </si>
  <si>
    <t>1st V60</t>
  </si>
  <si>
    <t>David James</t>
  </si>
  <si>
    <t>55:24</t>
  </si>
  <si>
    <t>55:35</t>
  </si>
  <si>
    <t>56:05</t>
  </si>
  <si>
    <t>1st W50</t>
  </si>
  <si>
    <t>Sophie Kirk</t>
  </si>
  <si>
    <t>W</t>
  </si>
  <si>
    <t>57:20</t>
  </si>
  <si>
    <t>David Larkin</t>
  </si>
  <si>
    <t>58:21</t>
  </si>
  <si>
    <t>Christopher Pimlott</t>
  </si>
  <si>
    <t>1:01:04</t>
  </si>
  <si>
    <t>Margaret Huyton</t>
  </si>
  <si>
    <t>W60</t>
  </si>
  <si>
    <t>1:02:42</t>
  </si>
  <si>
    <t>1st woman V60</t>
  </si>
  <si>
    <t>1:02:48</t>
  </si>
  <si>
    <t>1:11:44</t>
  </si>
  <si>
    <t>Maria David</t>
  </si>
  <si>
    <t>1:16:14</t>
  </si>
  <si>
    <t>Pete Neild</t>
  </si>
  <si>
    <t>Neil Hay</t>
  </si>
  <si>
    <t>Steve Swallow</t>
  </si>
  <si>
    <t>Andy Ardron</t>
  </si>
  <si>
    <t>Francs Pyatt</t>
  </si>
  <si>
    <t>Chris Pimblott</t>
  </si>
  <si>
    <t xml:space="preserve">TIME </t>
  </si>
  <si>
    <t>PTS</t>
  </si>
  <si>
    <t>Min/Secs</t>
  </si>
  <si>
    <t>Maria Davey</t>
  </si>
  <si>
    <t>MINS/SCS</t>
  </si>
  <si>
    <t>Phil Winskill</t>
  </si>
  <si>
    <t>Julie Gardner</t>
  </si>
  <si>
    <t>F55</t>
  </si>
  <si>
    <t>sprained his ankle</t>
  </si>
  <si>
    <t>115 Finished</t>
  </si>
  <si>
    <t>Jun 27 Whaley Waltz EOD/PE GVS</t>
  </si>
  <si>
    <t>May 30 Wincle Trout On line PE</t>
  </si>
  <si>
    <t>Jun 3 Boars Head EOD</t>
  </si>
  <si>
    <t>Jun 14 Passing Cloud EOD</t>
  </si>
  <si>
    <t>Jul 12 Bollington Nostalgia PE/EOD</t>
  </si>
  <si>
    <t>Jul 15 Forest 5</t>
  </si>
  <si>
    <t>Oct 11 Windgather EOD</t>
  </si>
  <si>
    <t>Sep 20 Stannage Struggle EOD</t>
  </si>
  <si>
    <t>Nov 8 Roaches EOD</t>
  </si>
  <si>
    <t>Dec 13 Handycap</t>
  </si>
  <si>
    <t>Aug 8 Teggs Nose EOD</t>
  </si>
  <si>
    <t>Scott Wilson</t>
  </si>
  <si>
    <t>44:07</t>
  </si>
  <si>
    <t>Chris Bentley</t>
  </si>
  <si>
    <t>45:41</t>
  </si>
  <si>
    <t>MV40</t>
  </si>
  <si>
    <t>45:57</t>
  </si>
  <si>
    <t>46:01</t>
  </si>
  <si>
    <t>Allen Bunyan</t>
  </si>
  <si>
    <t>47:21</t>
  </si>
  <si>
    <t>Steven Millar</t>
  </si>
  <si>
    <t>49:04</t>
  </si>
  <si>
    <t>MV50</t>
  </si>
  <si>
    <t>49:30</t>
  </si>
  <si>
    <t>49:57</t>
  </si>
  <si>
    <t>MV60</t>
  </si>
  <si>
    <t>50:33</t>
  </si>
  <si>
    <t>Anne Farmer</t>
  </si>
  <si>
    <t>50:56</t>
  </si>
  <si>
    <t>51:22</t>
  </si>
  <si>
    <t>Brian Macfadyen</t>
  </si>
  <si>
    <t>51:27</t>
  </si>
  <si>
    <t>52:02</t>
  </si>
  <si>
    <t>52:04</t>
  </si>
  <si>
    <t>53:49</t>
  </si>
  <si>
    <t>MV70</t>
  </si>
  <si>
    <t>55:02</t>
  </si>
  <si>
    <t>LV40</t>
  </si>
  <si>
    <t>56:27</t>
  </si>
  <si>
    <t>Sophie Isabel Kirk</t>
  </si>
  <si>
    <t>56:51</t>
  </si>
  <si>
    <t>Stuart Waudby</t>
  </si>
  <si>
    <t>1:00:25</t>
  </si>
  <si>
    <t>Richard Pankhurst</t>
  </si>
  <si>
    <t>1:04:03</t>
  </si>
  <si>
    <t>Peter Vince</t>
  </si>
  <si>
    <t>1:05:52</t>
  </si>
  <si>
    <t>Robert Graves</t>
  </si>
  <si>
    <t>1:07:45</t>
  </si>
  <si>
    <t>Jude Whitehall</t>
  </si>
  <si>
    <t>LV50</t>
  </si>
  <si>
    <t>1:07:56</t>
  </si>
  <si>
    <t>Melanie Head</t>
  </si>
  <si>
    <t>1:08:31</t>
  </si>
  <si>
    <t>Catharine Crossley</t>
  </si>
  <si>
    <t>1:11:43</t>
  </si>
  <si>
    <t>Nina Moss</t>
  </si>
  <si>
    <t>1:11:53</t>
  </si>
  <si>
    <t>Sarah Cassie</t>
  </si>
  <si>
    <t>1:12:50</t>
  </si>
  <si>
    <t>Julie Smith</t>
  </si>
  <si>
    <t>1:15:49</t>
  </si>
  <si>
    <t xml:space="preserve">Jenny  Airey </t>
  </si>
  <si>
    <t>1:21:33</t>
  </si>
  <si>
    <t>Kate Foster</t>
  </si>
  <si>
    <t>LV60</t>
  </si>
  <si>
    <t>1:24:29</t>
  </si>
  <si>
    <t>Abigail Leyland</t>
  </si>
  <si>
    <t>1:26:54</t>
  </si>
  <si>
    <t xml:space="preserve">Judith Ritchie </t>
  </si>
  <si>
    <t>1:26:57</t>
  </si>
  <si>
    <t>Samantha Brown</t>
  </si>
  <si>
    <t>1:28:56</t>
  </si>
  <si>
    <t>39:52</t>
  </si>
  <si>
    <t>Karl Darcy (Bolton Harriers)</t>
  </si>
  <si>
    <t>285 Finishers</t>
  </si>
  <si>
    <t>POS</t>
  </si>
  <si>
    <t>Steve Millar</t>
  </si>
  <si>
    <t xml:space="preserve">Brian MacFadyen </t>
  </si>
  <si>
    <t>Jude Whiltehall</t>
  </si>
  <si>
    <t>Catherine Crossley</t>
  </si>
  <si>
    <t>Jenny Airey</t>
  </si>
  <si>
    <t>Judith Richie</t>
  </si>
  <si>
    <t>Dave Hancock</t>
  </si>
  <si>
    <t>1;13:41</t>
  </si>
  <si>
    <t>Siobhan White</t>
  </si>
  <si>
    <t>1:08:17</t>
  </si>
  <si>
    <t>Pos</t>
  </si>
  <si>
    <t>Name</t>
  </si>
  <si>
    <t>Time</t>
  </si>
  <si>
    <t>V40</t>
  </si>
  <si>
    <t>Tom Whittington</t>
  </si>
  <si>
    <t>V50</t>
  </si>
  <si>
    <t>Angela Markley</t>
  </si>
  <si>
    <t>Rob Gitting</t>
  </si>
  <si>
    <t>V60</t>
  </si>
  <si>
    <t>Rob Hasler</t>
  </si>
  <si>
    <t>192 finishers</t>
  </si>
  <si>
    <t>Colin Ardron pulled out injured</t>
  </si>
  <si>
    <t>TIME Mins</t>
  </si>
  <si>
    <t>Cat</t>
  </si>
  <si>
    <t>1st lady</t>
  </si>
  <si>
    <t>2nd lady</t>
  </si>
  <si>
    <t>1st LV50</t>
  </si>
  <si>
    <t>pts/race vs par of 1000</t>
  </si>
  <si>
    <t>F</t>
  </si>
  <si>
    <t>James Noakes</t>
  </si>
  <si>
    <t>F45</t>
  </si>
  <si>
    <t>Tom Grimes</t>
  </si>
  <si>
    <t>F50</t>
  </si>
  <si>
    <t>Joanna Miles</t>
  </si>
  <si>
    <t>Simon Bailey</t>
  </si>
  <si>
    <t>166 Finshers</t>
  </si>
  <si>
    <t>POSITION</t>
  </si>
  <si>
    <t>winner</t>
  </si>
  <si>
    <t>JACK ROSS</t>
  </si>
  <si>
    <t>JACOB ROBERTS</t>
  </si>
  <si>
    <t>OLIVIA WALWYN</t>
  </si>
  <si>
    <t>MARK MESSENGER</t>
  </si>
  <si>
    <t>STEVEN MILLAR</t>
  </si>
  <si>
    <t>JOHN MOONEY</t>
  </si>
  <si>
    <t>NEIL CLARKE</t>
  </si>
  <si>
    <t>GUENAELLE PIOU</t>
  </si>
  <si>
    <t>BARRY BLYTH</t>
  </si>
  <si>
    <t>BRIAN MacFADYEN</t>
  </si>
  <si>
    <t>ANDREA FROST</t>
  </si>
  <si>
    <t>COLIN ARDRON</t>
  </si>
  <si>
    <t>60 FINISHERS</t>
  </si>
  <si>
    <t>Guenaelle Piou</t>
  </si>
  <si>
    <t>CARL HANAGHAN</t>
  </si>
  <si>
    <r>
      <rPr>
        <sz val="10"/>
        <rFont val="Arial"/>
        <family val="2"/>
      </rPr>
      <t>OLIVIA WALWYN</t>
    </r>
  </si>
  <si>
    <r>
      <rPr>
        <sz val="10"/>
        <rFont val="Arial"/>
        <family val="2"/>
      </rPr>
      <t>F</t>
    </r>
  </si>
  <si>
    <r>
      <rPr>
        <sz val="10"/>
        <rFont val="Arial"/>
        <family val="2"/>
      </rPr>
      <t>PETE NIELD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</si>
  <si>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</si>
  <si>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DAN CROFT</t>
    </r>
  </si>
  <si>
    <r>
      <rPr>
        <sz val="10"/>
        <rFont val="Arial"/>
        <family val="2"/>
      </rPr>
      <t>V40</t>
    </r>
  </si>
  <si>
    <r>
      <rPr>
        <sz val="10"/>
        <rFont val="Arial"/>
        <family val="2"/>
      </rPr>
      <t>CHRIS BENTLEY</t>
    </r>
  </si>
  <si>
    <r>
      <rPr>
        <sz val="10"/>
        <rFont val="Arial"/>
        <family val="2"/>
      </rPr>
      <t>STEVEN MILLAR</t>
    </r>
  </si>
  <si>
    <r>
      <rPr>
        <sz val="10"/>
        <rFont val="Arial"/>
        <family val="2"/>
      </rPr>
      <t>NEIL HEY</t>
    </r>
  </si>
  <si>
    <r>
      <rPr>
        <sz val="10"/>
        <rFont val="Arial"/>
        <family val="2"/>
      </rPr>
      <t>NEIL CLARKE</t>
    </r>
  </si>
  <si>
    <r>
      <rPr>
        <sz val="10"/>
        <rFont val="Arial"/>
        <family val="2"/>
      </rPr>
      <t>V50</t>
    </r>
  </si>
  <si>
    <r>
      <rPr>
        <sz val="10"/>
        <rFont val="Arial"/>
        <family val="2"/>
      </rPr>
      <t>BRIAN MACFADYEN</t>
    </r>
  </si>
  <si>
    <r>
      <rPr>
        <sz val="10"/>
        <rFont val="Arial"/>
        <family val="2"/>
      </rPr>
      <t>CLARE GRIFFIN</t>
    </r>
  </si>
  <si>
    <r>
      <rPr>
        <sz val="10"/>
        <rFont val="Arial"/>
        <family val="2"/>
      </rPr>
      <t>FV40</t>
    </r>
  </si>
  <si>
    <r>
      <rPr>
        <sz val="10"/>
        <rFont val="Arial"/>
        <family val="2"/>
      </rPr>
      <t>ANDREA FROST</t>
    </r>
  </si>
  <si>
    <r>
      <rPr>
        <sz val="10"/>
        <rFont val="Arial"/>
        <family val="2"/>
      </rPr>
      <t>CHRIS PIMBLOTT</t>
    </r>
  </si>
  <si>
    <t>GARETH RAVEN</t>
  </si>
  <si>
    <t>Sale Harriers</t>
  </si>
  <si>
    <t>205 Finishers</t>
  </si>
  <si>
    <t>Ladies team prize</t>
  </si>
  <si>
    <t xml:space="preserve">Mark Burton </t>
  </si>
  <si>
    <t>MARK STANBRIDGE</t>
  </si>
  <si>
    <t>FS</t>
  </si>
  <si>
    <t xml:space="preserve"> 46:49</t>
  </si>
  <si>
    <t xml:space="preserve"> 54:24</t>
  </si>
  <si>
    <t>Joe De Sousa</t>
  </si>
  <si>
    <t xml:space="preserve"> 54:35</t>
  </si>
  <si>
    <t xml:space="preserve"> 54:45</t>
  </si>
  <si>
    <t xml:space="preserve"> 57:41</t>
  </si>
  <si>
    <t xml:space="preserve"> 1:00:12</t>
  </si>
  <si>
    <t>MS</t>
  </si>
  <si>
    <t xml:space="preserve"> 1:02:04</t>
  </si>
  <si>
    <t xml:space="preserve"> 1:02:58</t>
  </si>
  <si>
    <t>Mark Pilling</t>
  </si>
  <si>
    <t xml:space="preserve"> 1:03:09</t>
  </si>
  <si>
    <t>Christoper Pimblott</t>
  </si>
  <si>
    <t xml:space="preserve"> 1:03:41</t>
  </si>
  <si>
    <t>Michael Salt</t>
  </si>
  <si>
    <t xml:space="preserve"> 44:04</t>
  </si>
  <si>
    <t>117 Finishers</t>
  </si>
  <si>
    <t>Mins</t>
  </si>
  <si>
    <t>Mins/secs</t>
  </si>
  <si>
    <t>Matthew Lalor</t>
  </si>
  <si>
    <t>Barlick</t>
  </si>
  <si>
    <t>Stephen Watts</t>
  </si>
  <si>
    <t>V50*</t>
  </si>
  <si>
    <t>V65</t>
  </si>
  <si>
    <t>Philip Barnes</t>
  </si>
  <si>
    <t>V55</t>
  </si>
  <si>
    <t>154 finished ;158 started</t>
  </si>
  <si>
    <t>Jul 19 Holme Moss</t>
  </si>
  <si>
    <t>Phil Barnes</t>
  </si>
  <si>
    <t>Steve Watts</t>
  </si>
  <si>
    <t xml:space="preserve">Simon Harding </t>
  </si>
  <si>
    <t>Peter Nield</t>
  </si>
  <si>
    <t>Digby Harris</t>
  </si>
  <si>
    <t>David Lawrance</t>
  </si>
  <si>
    <t xml:space="preserve">John Mooney </t>
  </si>
  <si>
    <t>Brian MacFadyn</t>
  </si>
  <si>
    <t>Fred Wardle</t>
  </si>
  <si>
    <t>Barry Blythe</t>
  </si>
  <si>
    <t>Dave Larkin</t>
  </si>
  <si>
    <t>Andrew Ratcliffe</t>
  </si>
  <si>
    <t>Richard Ainley</t>
  </si>
  <si>
    <t xml:space="preserve">Brian Jackson </t>
  </si>
  <si>
    <t>Nicola Cantrell</t>
  </si>
  <si>
    <t>M. Mothershawe</t>
  </si>
  <si>
    <t>Christine Ritchie</t>
  </si>
  <si>
    <t>Dawn Devine</t>
  </si>
  <si>
    <t>Pauline Lynch</t>
  </si>
  <si>
    <t>John Howie</t>
  </si>
  <si>
    <t>Helen Rose</t>
  </si>
  <si>
    <t>Judith Ritchie</t>
  </si>
  <si>
    <t>Andrew Radcliffe</t>
  </si>
  <si>
    <t>M.Mothershawe</t>
  </si>
  <si>
    <t>0:3:24:19</t>
  </si>
  <si>
    <t xml:space="preserve">         </t>
  </si>
  <si>
    <t>Tom Adams</t>
  </si>
  <si>
    <t>Ilkley</t>
  </si>
  <si>
    <t>New course record</t>
  </si>
  <si>
    <t xml:space="preserve">Rachael Lawrance </t>
  </si>
  <si>
    <t>Alan Wardle</t>
  </si>
  <si>
    <t xml:space="preserve">Martin Rands </t>
  </si>
  <si>
    <t>Angus Tennant</t>
  </si>
  <si>
    <t xml:space="preserve">Mick Fowler </t>
  </si>
  <si>
    <t xml:space="preserve">Mark Pilling </t>
  </si>
  <si>
    <t xml:space="preserve">Nicola Cantrell </t>
  </si>
  <si>
    <t>AGE</t>
  </si>
  <si>
    <t>mins/secs</t>
  </si>
  <si>
    <t>Martin Rands</t>
  </si>
  <si>
    <t>Mick Fowler</t>
  </si>
  <si>
    <t>Stuart Bond</t>
  </si>
  <si>
    <t>Open</t>
  </si>
  <si>
    <t>40+</t>
  </si>
  <si>
    <t>50+</t>
  </si>
  <si>
    <t>60+</t>
  </si>
  <si>
    <t>MV45</t>
  </si>
  <si>
    <t>MV65</t>
  </si>
  <si>
    <t>MV55</t>
  </si>
  <si>
    <t>finishers</t>
  </si>
  <si>
    <t>Pete Neild pulled out with foot injury</t>
  </si>
  <si>
    <t>Steve</t>
  </si>
  <si>
    <t>Swallow</t>
  </si>
  <si>
    <t>Julian</t>
  </si>
  <si>
    <t>Brown</t>
  </si>
  <si>
    <t>Matt</t>
  </si>
  <si>
    <t>Lewis</t>
  </si>
  <si>
    <t>Barry</t>
  </si>
  <si>
    <t>Blyth</t>
  </si>
  <si>
    <t>Chris</t>
  </si>
  <si>
    <t>Cripps</t>
  </si>
  <si>
    <t>Martin</t>
  </si>
  <si>
    <t>Rands</t>
  </si>
  <si>
    <t>Graham</t>
  </si>
  <si>
    <t>Andy</t>
  </si>
  <si>
    <t>Skelhorn</t>
  </si>
  <si>
    <t>James</t>
  </si>
  <si>
    <t>Williams</t>
  </si>
  <si>
    <t xml:space="preserve">Karl </t>
  </si>
  <si>
    <t>Gray</t>
  </si>
  <si>
    <t>146 Finishers</t>
  </si>
  <si>
    <t>Chris Cripps</t>
  </si>
  <si>
    <t>pts</t>
  </si>
  <si>
    <t>Time mins</t>
  </si>
  <si>
    <t>Harris</t>
  </si>
  <si>
    <t xml:space="preserve">Digby </t>
  </si>
  <si>
    <t>Billy Hicks</t>
  </si>
  <si>
    <t>Gen</t>
  </si>
  <si>
    <t>NAME</t>
  </si>
  <si>
    <t>START TIME</t>
  </si>
  <si>
    <t>Start Position</t>
  </si>
  <si>
    <t>FINISH TIME</t>
  </si>
  <si>
    <t>RUN TIME</t>
  </si>
  <si>
    <t>Finish  Position</t>
  </si>
  <si>
    <t>Scratch Position</t>
  </si>
  <si>
    <t>Net Gain / Loss</t>
  </si>
  <si>
    <t>Comments</t>
  </si>
  <si>
    <t>Age &amp; M/F Handicap</t>
  </si>
  <si>
    <t>Age M/F Corrected time</t>
  </si>
  <si>
    <t>Age M/F Corrected Posn</t>
  </si>
  <si>
    <t>Fastest, Age Corrected</t>
  </si>
  <si>
    <t>HAZEL WINDER</t>
  </si>
  <si>
    <t>Fastest Lady, Age Corrected</t>
  </si>
  <si>
    <t>ED GAMBLE</t>
  </si>
  <si>
    <t>DAN CROFT</t>
  </si>
  <si>
    <t>MANDY CALVERT</t>
  </si>
  <si>
    <t>First Lady</t>
  </si>
  <si>
    <t>JULIAN BROWN</t>
  </si>
  <si>
    <t>KIRSTY HEWITSON</t>
  </si>
  <si>
    <t>Fastest Lady</t>
  </si>
  <si>
    <t>JULIE GARDNER</t>
  </si>
  <si>
    <t>MATT LEWIS</t>
  </si>
  <si>
    <t>DAVE WHITFIELD</t>
  </si>
  <si>
    <t>FRED WARDLE</t>
  </si>
  <si>
    <t>JAMES NOAKES</t>
  </si>
  <si>
    <t>Fastest Man</t>
  </si>
  <si>
    <t>MIKE NELSON</t>
  </si>
  <si>
    <t>IAN HUGHES</t>
  </si>
  <si>
    <t>GEOFF PETT</t>
  </si>
  <si>
    <t>ROB GITTINS</t>
  </si>
  <si>
    <t>JO MILES</t>
  </si>
  <si>
    <t>TOM WHITTINGTON</t>
  </si>
  <si>
    <t>SIMON HARDING </t>
  </si>
  <si>
    <t>BRIAN MACFAD</t>
  </si>
  <si>
    <t>ANDY ADDISS</t>
  </si>
  <si>
    <t>GILLIAN LINDSEY</t>
  </si>
  <si>
    <t>DIGBY HARRIS</t>
  </si>
  <si>
    <t>SPENCE SIVERIGHT</t>
  </si>
  <si>
    <t>DAVE BUXTON</t>
  </si>
  <si>
    <t>MARTIN RANDS</t>
  </si>
  <si>
    <t>First Back</t>
  </si>
  <si>
    <t>CHRIS BENTLEY</t>
  </si>
  <si>
    <t>ALLEN BUNYAN</t>
  </si>
  <si>
    <t>DAVE WALKER</t>
  </si>
  <si>
    <t>BRIAN JACKSON</t>
  </si>
  <si>
    <t>DAVE TUCKER</t>
  </si>
  <si>
    <t>STEVE MILLAR</t>
  </si>
  <si>
    <t>CLARE GRIFFIN</t>
  </si>
  <si>
    <t>JOHN MACKINTOSH</t>
  </si>
  <si>
    <t>PHIL BARNES</t>
  </si>
  <si>
    <t>SOPHIE KIRK</t>
  </si>
  <si>
    <t>RAY OKEEFE</t>
  </si>
  <si>
    <t>GRAHAM BROWN</t>
  </si>
  <si>
    <t>JUDE WHITEHALL</t>
  </si>
  <si>
    <t>MARK WHEELTON</t>
  </si>
  <si>
    <t>CHRIS PIMBLOTT</t>
  </si>
  <si>
    <t>TOM GRIMES</t>
  </si>
  <si>
    <t>ANDY SKELHORN</t>
  </si>
  <si>
    <t>STEWART WAUDBY</t>
  </si>
  <si>
    <t>KATH TURNER</t>
  </si>
  <si>
    <t>DAVE LARKIN</t>
  </si>
  <si>
    <t>RICHARD AINLEY</t>
  </si>
  <si>
    <t>KIM EASHAM</t>
  </si>
  <si>
    <t>GREG TURNER  </t>
  </si>
  <si>
    <t>Closest to Nominal Time !!!</t>
  </si>
  <si>
    <t>LINDA COOK</t>
  </si>
  <si>
    <t>JULIE SMITH</t>
  </si>
  <si>
    <t>RACHEL GILLILAND</t>
  </si>
  <si>
    <t>ANNA MADDOX</t>
  </si>
  <si>
    <t>NEIL GUNN</t>
  </si>
  <si>
    <t>NICOLA CANTRELL</t>
  </si>
  <si>
    <t>JIM KELLY</t>
  </si>
  <si>
    <t>DNF</t>
  </si>
  <si>
    <t>CONGRATS TO MARTIN FOR HIS WIN OVER A RECORD FIELD ON THIS 30TH ANNIVERSARY OF THE HARRIERS FELL HANDICAP.</t>
  </si>
  <si>
    <t>GREAT TO SEE 2 OF OUR YOUNGER MEMBERS RUNNING SO WELL &amp; SEVERAL OF OUR SENIOR CITIZENS GOING WELL.</t>
  </si>
  <si>
    <t>HOWEVER  OVER HALF THE FIELD FINISHED IN A 10 MINUTE PERIOD INCLUDING THE 2ND FASTEST &amp; 47TH FASTEST RUNNERS.</t>
  </si>
  <si>
    <t>THE TARGET FINISHING TIME WAS 12.45 WHICH MOST OF YOU MANAGED TO BEAT,MANY OF YOU BY MILES!</t>
  </si>
  <si>
    <t>Average Age....</t>
  </si>
  <si>
    <t>48.6</t>
  </si>
  <si>
    <t>&gt;+20</t>
  </si>
  <si>
    <t>Net Gain / Loss ….</t>
  </si>
  <si>
    <t>+20 to +10</t>
  </si>
  <si>
    <t>= no of runners you caught minus no who caught you.</t>
  </si>
  <si>
    <t>0 to +10</t>
  </si>
  <si>
    <t xml:space="preserve">-10 to 0 </t>
  </si>
  <si>
    <t>-20 to -10</t>
  </si>
  <si>
    <t>&lt;-20</t>
  </si>
  <si>
    <t>Run Time Mins</t>
  </si>
  <si>
    <t>Kirtsty Hewitson</t>
  </si>
  <si>
    <t>Ian Hughes</t>
  </si>
  <si>
    <t>Spence Sievright</t>
  </si>
  <si>
    <t>Geof Pettengel</t>
  </si>
  <si>
    <t>Dave Buxton</t>
  </si>
  <si>
    <t>Gillian Lindsey</t>
  </si>
  <si>
    <t>Hazel Winder</t>
  </si>
  <si>
    <t>Dave Tucker</t>
  </si>
  <si>
    <t>Kath Turner</t>
  </si>
  <si>
    <t>Linda Cook</t>
  </si>
  <si>
    <t>Anna Maddox</t>
  </si>
  <si>
    <t>Greg Turner</t>
  </si>
  <si>
    <t>Kim Easham</t>
  </si>
  <si>
    <t>Rachel Gilliand</t>
  </si>
  <si>
    <t>Neil Gunn</t>
  </si>
  <si>
    <t>HANDICAP RANK</t>
  </si>
  <si>
    <t>Pts vs Par of 1000/race</t>
  </si>
</sst>
</file>

<file path=xl/styles.xml><?xml version="1.0" encoding="utf-8"?>
<styleSheet xmlns="http://schemas.openxmlformats.org/spreadsheetml/2006/main">
  <numFmts count="3">
    <numFmt numFmtId="172" formatCode="[$-F400]h:mm:ss\ AM/PM"/>
    <numFmt numFmtId="183" formatCode="###0;###0"/>
    <numFmt numFmtId="185" formatCode="###0.00;###0.00"/>
  </numFmts>
  <fonts count="33">
    <font>
      <sz val="10"/>
      <name val="Arial"/>
    </font>
    <font>
      <sz val="9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Arial"/>
      <family val="1"/>
      <charset val="204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333333"/>
      <name val="Arial"/>
      <family val="2"/>
    </font>
    <font>
      <sz val="10.5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44444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thin">
        <color rgb="FF000000"/>
      </top>
      <bottom/>
      <diagonal/>
    </border>
    <border>
      <left style="medium">
        <color rgb="FFCDCDCD"/>
      </left>
      <right style="medium">
        <color rgb="FFCDCDCD"/>
      </right>
      <top/>
      <bottom/>
      <diagonal/>
    </border>
    <border>
      <left style="medium">
        <color rgb="FFCDCDCD"/>
      </left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9" fillId="0" borderId="0"/>
  </cellStyleXfs>
  <cellXfs count="222">
    <xf numFmtId="0" fontId="0" fillId="0" borderId="0" xfId="0"/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0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3" fontId="0" fillId="0" borderId="0" xfId="0" applyNumberFormat="1"/>
    <xf numFmtId="0" fontId="3" fillId="2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3" fillId="6" borderId="1" xfId="0" applyFont="1" applyFill="1" applyBorder="1"/>
    <xf numFmtId="0" fontId="5" fillId="2" borderId="2" xfId="0" applyFont="1" applyFill="1" applyBorder="1" applyAlignment="1">
      <alignment horizontal="left" textRotation="90" wrapText="1"/>
    </xf>
    <xf numFmtId="0" fontId="1" fillId="0" borderId="2" xfId="0" applyFont="1" applyBorder="1" applyAlignment="1">
      <alignment horizontal="left" vertical="top" wrapText="1"/>
    </xf>
    <xf numFmtId="0" fontId="0" fillId="5" borderId="2" xfId="0" applyFill="1" applyBorder="1" applyAlignment="1">
      <alignment horizontal="center" textRotation="90" wrapText="1"/>
    </xf>
    <xf numFmtId="0" fontId="0" fillId="7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5" borderId="2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left" textRotation="90"/>
    </xf>
    <xf numFmtId="0" fontId="5" fillId="2" borderId="2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7" borderId="2" xfId="0" applyFill="1" applyBorder="1" applyAlignment="1">
      <alignment wrapText="1"/>
    </xf>
    <xf numFmtId="0" fontId="1" fillId="7" borderId="2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left" wrapText="1"/>
    </xf>
    <xf numFmtId="0" fontId="4" fillId="7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1" fontId="0" fillId="0" borderId="0" xfId="0" applyNumberFormat="1"/>
    <xf numFmtId="0" fontId="0" fillId="5" borderId="2" xfId="0" applyFill="1" applyBorder="1" applyAlignment="1">
      <alignment horizontal="left" textRotation="90" wrapText="1"/>
    </xf>
    <xf numFmtId="0" fontId="3" fillId="5" borderId="2" xfId="0" applyFont="1" applyFill="1" applyBorder="1" applyAlignment="1">
      <alignment horizontal="left" textRotation="90" wrapText="1"/>
    </xf>
    <xf numFmtId="0" fontId="0" fillId="3" borderId="2" xfId="0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6" borderId="2" xfId="0" applyFill="1" applyBorder="1" applyAlignment="1">
      <alignment horizontal="left"/>
    </xf>
    <xf numFmtId="172" fontId="0" fillId="0" borderId="0" xfId="0" applyNumberFormat="1"/>
    <xf numFmtId="21" fontId="0" fillId="0" borderId="0" xfId="0" applyNumberFormat="1"/>
    <xf numFmtId="0" fontId="0" fillId="0" borderId="0" xfId="0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46" fontId="0" fillId="0" borderId="0" xfId="0" applyNumberFormat="1"/>
    <xf numFmtId="0" fontId="3" fillId="0" borderId="0" xfId="0" applyFont="1" applyFill="1" applyBorder="1"/>
    <xf numFmtId="0" fontId="2" fillId="2" borderId="0" xfId="0" applyFont="1" applyFill="1" applyAlignment="1">
      <alignment textRotation="255" wrapText="1"/>
    </xf>
    <xf numFmtId="0" fontId="0" fillId="0" borderId="0" xfId="0" applyFill="1" applyBorder="1"/>
    <xf numFmtId="0" fontId="22" fillId="0" borderId="14" xfId="0" applyFont="1" applyBorder="1" applyAlignment="1">
      <alignment horizontal="left" wrapText="1"/>
    </xf>
    <xf numFmtId="21" fontId="22" fillId="0" borderId="14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21" fontId="24" fillId="0" borderId="0" xfId="0" applyNumberFormat="1" applyFont="1" applyAlignment="1">
      <alignment horizontal="right" wrapText="1"/>
    </xf>
    <xf numFmtId="0" fontId="3" fillId="0" borderId="3" xfId="3" applyBorder="1" applyProtection="1">
      <protection hidden="1"/>
    </xf>
    <xf numFmtId="0" fontId="3" fillId="0" borderId="3" xfId="3" applyFont="1" applyFill="1" applyBorder="1" applyProtection="1">
      <protection hidden="1"/>
    </xf>
    <xf numFmtId="0" fontId="3" fillId="0" borderId="3" xfId="3" applyFill="1" applyBorder="1" applyProtection="1">
      <protection hidden="1"/>
    </xf>
    <xf numFmtId="0" fontId="3" fillId="0" borderId="3" xfId="3" applyFont="1" applyBorder="1" applyProtection="1">
      <protection hidden="1"/>
    </xf>
    <xf numFmtId="0" fontId="3" fillId="0" borderId="3" xfId="3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8" fillId="0" borderId="0" xfId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2" fontId="0" fillId="0" borderId="0" xfId="0" applyNumberFormat="1" applyAlignment="1">
      <alignment horizontal="right"/>
    </xf>
    <xf numFmtId="0" fontId="0" fillId="0" borderId="0" xfId="0" applyAlignment="1"/>
    <xf numFmtId="0" fontId="25" fillId="0" borderId="15" xfId="0" applyFont="1" applyBorder="1" applyAlignment="1">
      <alignment horizontal="right" wrapText="1"/>
    </xf>
    <xf numFmtId="0" fontId="25" fillId="0" borderId="16" xfId="0" applyFont="1" applyBorder="1" applyAlignment="1">
      <alignment wrapText="1"/>
    </xf>
    <xf numFmtId="46" fontId="26" fillId="0" borderId="16" xfId="0" applyNumberFormat="1" applyFont="1" applyBorder="1"/>
    <xf numFmtId="0" fontId="25" fillId="0" borderId="0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183" fontId="13" fillId="8" borderId="0" xfId="0" applyNumberFormat="1" applyFont="1" applyFill="1" applyAlignment="1">
      <alignment horizontal="left" vertical="top" wrapText="1"/>
    </xf>
    <xf numFmtId="0" fontId="14" fillId="8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/>
    </xf>
    <xf numFmtId="0" fontId="14" fillId="8" borderId="0" xfId="0" applyFont="1" applyFill="1" applyAlignment="1">
      <alignment horizontal="center" vertical="top" wrapText="1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21" fontId="9" fillId="9" borderId="0" xfId="0" applyNumberFormat="1" applyFont="1" applyFill="1" applyAlignment="1">
      <alignment horizontal="right" wrapText="1"/>
    </xf>
    <xf numFmtId="0" fontId="3" fillId="9" borderId="0" xfId="0" applyFont="1" applyFill="1"/>
    <xf numFmtId="3" fontId="3" fillId="9" borderId="0" xfId="0" applyNumberFormat="1" applyFont="1" applyFill="1"/>
    <xf numFmtId="0" fontId="3" fillId="9" borderId="0" xfId="0" applyFont="1" applyFill="1" applyAlignment="1">
      <alignment horizontal="center"/>
    </xf>
    <xf numFmtId="0" fontId="3" fillId="9" borderId="14" xfId="0" applyFont="1" applyFill="1" applyBorder="1" applyAlignment="1">
      <alignment horizontal="left" wrapText="1"/>
    </xf>
    <xf numFmtId="21" fontId="3" fillId="9" borderId="14" xfId="0" applyNumberFormat="1" applyFont="1" applyFill="1" applyBorder="1" applyAlignment="1">
      <alignment horizontal="center" wrapText="1"/>
    </xf>
    <xf numFmtId="0" fontId="15" fillId="9" borderId="17" xfId="0" applyFont="1" applyFill="1" applyBorder="1" applyAlignment="1">
      <alignment horizontal="center" vertical="top" wrapText="1"/>
    </xf>
    <xf numFmtId="21" fontId="15" fillId="9" borderId="17" xfId="0" applyNumberFormat="1" applyFont="1" applyFill="1" applyBorder="1" applyAlignment="1">
      <alignment horizontal="center" vertical="top" wrapText="1"/>
    </xf>
    <xf numFmtId="0" fontId="9" fillId="9" borderId="0" xfId="0" applyFont="1" applyFill="1" applyAlignment="1">
      <alignment wrapText="1"/>
    </xf>
    <xf numFmtId="0" fontId="16" fillId="9" borderId="17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/>
    </xf>
    <xf numFmtId="1" fontId="3" fillId="9" borderId="0" xfId="0" applyNumberFormat="1" applyFont="1" applyFill="1"/>
    <xf numFmtId="0" fontId="3" fillId="9" borderId="14" xfId="0" applyFont="1" applyFill="1" applyBorder="1" applyAlignment="1">
      <alignment horizontal="center" wrapText="1"/>
    </xf>
    <xf numFmtId="0" fontId="9" fillId="9" borderId="0" xfId="0" applyFont="1" applyFill="1" applyAlignment="1">
      <alignment horizontal="center" wrapText="1"/>
    </xf>
    <xf numFmtId="0" fontId="3" fillId="9" borderId="19" xfId="0" applyFont="1" applyFill="1" applyBorder="1" applyAlignment="1">
      <alignment horizontal="center"/>
    </xf>
    <xf numFmtId="1" fontId="3" fillId="9" borderId="0" xfId="0" applyNumberFormat="1" applyFont="1" applyFill="1" applyAlignment="1">
      <alignment horizontal="center"/>
    </xf>
    <xf numFmtId="183" fontId="27" fillId="10" borderId="20" xfId="0" applyNumberFormat="1" applyFont="1" applyFill="1" applyBorder="1" applyAlignment="1">
      <alignment horizontal="center" vertical="top" wrapText="1"/>
    </xf>
    <xf numFmtId="0" fontId="17" fillId="10" borderId="20" xfId="0" applyFont="1" applyFill="1" applyBorder="1" applyAlignment="1">
      <alignment horizontal="left" vertical="top" wrapText="1"/>
    </xf>
    <xf numFmtId="0" fontId="17" fillId="10" borderId="2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/>
    <xf numFmtId="183" fontId="27" fillId="10" borderId="0" xfId="0" applyNumberFormat="1" applyFont="1" applyFill="1" applyBorder="1" applyAlignment="1">
      <alignment horizontal="center" vertical="top" wrapText="1"/>
    </xf>
    <xf numFmtId="0" fontId="17" fillId="10" borderId="0" xfId="0" applyFont="1" applyFill="1" applyBorder="1" applyAlignment="1">
      <alignment horizontal="left" vertical="top" wrapText="1"/>
    </xf>
    <xf numFmtId="0" fontId="17" fillId="10" borderId="0" xfId="0" applyFont="1" applyFill="1" applyBorder="1" applyAlignment="1">
      <alignment horizontal="center" vertical="top" wrapText="1"/>
    </xf>
    <xf numFmtId="1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0" borderId="0" xfId="0" applyFont="1" applyFill="1" applyBorder="1"/>
    <xf numFmtId="2" fontId="0" fillId="0" borderId="0" xfId="0" applyNumberFormat="1"/>
    <xf numFmtId="21" fontId="14" fillId="8" borderId="0" xfId="0" applyNumberFormat="1" applyFont="1" applyFill="1" applyAlignment="1">
      <alignment horizontal="left" vertical="top" wrapText="1"/>
    </xf>
    <xf numFmtId="172" fontId="3" fillId="0" borderId="3" xfId="3" quotePrefix="1" applyNumberFormat="1" applyFont="1" applyBorder="1" applyAlignment="1" applyProtection="1">
      <alignment horizontal="left"/>
      <protection hidden="1"/>
    </xf>
    <xf numFmtId="0" fontId="0" fillId="0" borderId="3" xfId="0" applyBorder="1"/>
    <xf numFmtId="0" fontId="3" fillId="0" borderId="3" xfId="3" quotePrefix="1" applyBorder="1" applyAlignment="1" applyProtection="1">
      <alignment horizontal="left"/>
      <protection hidden="1"/>
    </xf>
    <xf numFmtId="0" fontId="3" fillId="0" borderId="3" xfId="3" quotePrefix="1" applyFont="1" applyBorder="1" applyAlignment="1" applyProtection="1">
      <alignment horizontal="left"/>
      <protection hidden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21" fontId="28" fillId="0" borderId="0" xfId="0" applyNumberFormat="1" applyFont="1" applyAlignment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29" fillId="0" borderId="14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2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wrapText="1"/>
    </xf>
    <xf numFmtId="0" fontId="30" fillId="0" borderId="0" xfId="0" applyFont="1" applyBorder="1" applyAlignment="1">
      <alignment vertical="top" wrapText="1"/>
    </xf>
    <xf numFmtId="21" fontId="30" fillId="0" borderId="0" xfId="0" applyNumberFormat="1" applyFont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183" fontId="25" fillId="10" borderId="0" xfId="0" applyNumberFormat="1" applyFont="1" applyFill="1" applyBorder="1" applyAlignment="1">
      <alignment horizontal="center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center" vertical="top" wrapText="1"/>
    </xf>
    <xf numFmtId="185" fontId="25" fillId="10" borderId="0" xfId="0" applyNumberFormat="1" applyFont="1" applyFill="1" applyBorder="1" applyAlignment="1">
      <alignment horizontal="left" vertical="top" wrapText="1"/>
    </xf>
    <xf numFmtId="0" fontId="8" fillId="0" borderId="0" xfId="1" applyAlignment="1" applyProtection="1">
      <alignment horizontal="left" wrapText="1"/>
    </xf>
    <xf numFmtId="21" fontId="28" fillId="0" borderId="0" xfId="0" applyNumberFormat="1" applyFont="1" applyAlignment="1">
      <alignment horizontal="right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2" fillId="8" borderId="23" xfId="0" applyFont="1" applyFill="1" applyBorder="1" applyAlignment="1">
      <alignment horizontal="left" wrapText="1" indent="1"/>
    </xf>
    <xf numFmtId="21" fontId="32" fillId="8" borderId="23" xfId="0" applyNumberFormat="1" applyFont="1" applyFill="1" applyBorder="1" applyAlignment="1">
      <alignment horizontal="left" wrapText="1" indent="1"/>
    </xf>
    <xf numFmtId="0" fontId="32" fillId="8" borderId="0" xfId="0" applyFont="1" applyFill="1" applyBorder="1" applyAlignment="1">
      <alignment horizontal="left" wrapText="1" indent="1"/>
    </xf>
    <xf numFmtId="1" fontId="0" fillId="0" borderId="0" xfId="0" applyNumberFormat="1" applyAlignment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31" fillId="0" borderId="0" xfId="0" applyNumberFormat="1" applyFont="1" applyBorder="1" applyAlignment="1">
      <alignment horizontal="center" vertical="top" wrapText="1"/>
    </xf>
    <xf numFmtId="21" fontId="17" fillId="10" borderId="0" xfId="0" applyNumberFormat="1" applyFont="1" applyFill="1" applyBorder="1" applyAlignment="1">
      <alignment horizontal="left" vertical="top" wrapText="1"/>
    </xf>
    <xf numFmtId="0" fontId="19" fillId="0" borderId="0" xfId="4"/>
    <xf numFmtId="0" fontId="19" fillId="0" borderId="0" xfId="4"/>
    <xf numFmtId="0" fontId="19" fillId="0" borderId="0" xfId="4"/>
    <xf numFmtId="0" fontId="19" fillId="0" borderId="0" xfId="4"/>
    <xf numFmtId="0" fontId="19" fillId="0" borderId="0" xfId="4" applyAlignment="1">
      <alignment horizontal="center"/>
    </xf>
    <xf numFmtId="46" fontId="19" fillId="0" borderId="0" xfId="4" applyNumberFormat="1" applyAlignment="1">
      <alignment horizontal="center"/>
    </xf>
    <xf numFmtId="0" fontId="19" fillId="0" borderId="0" xfId="4" applyFill="1" applyAlignment="1">
      <alignment horizontal="center"/>
    </xf>
    <xf numFmtId="46" fontId="0" fillId="0" borderId="0" xfId="0" applyNumberFormat="1" applyAlignment="1">
      <alignment horizontal="center"/>
    </xf>
    <xf numFmtId="21" fontId="19" fillId="0" borderId="0" xfId="4" applyNumberFormat="1" applyAlignment="1">
      <alignment horizontal="center"/>
    </xf>
    <xf numFmtId="9" fontId="19" fillId="0" borderId="0" xfId="4" applyNumberFormat="1" applyAlignment="1">
      <alignment horizontal="center"/>
    </xf>
    <xf numFmtId="0" fontId="25" fillId="0" borderId="24" xfId="0" applyFont="1" applyBorder="1" applyAlignment="1">
      <alignment horizontal="right" wrapText="1"/>
    </xf>
    <xf numFmtId="0" fontId="25" fillId="0" borderId="25" xfId="0" applyFont="1" applyBorder="1" applyAlignment="1">
      <alignment wrapText="1"/>
    </xf>
    <xf numFmtId="0" fontId="25" fillId="0" borderId="25" xfId="0" applyFont="1" applyBorder="1" applyAlignment="1">
      <alignment horizontal="right" wrapText="1"/>
    </xf>
    <xf numFmtId="0" fontId="25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wrapText="1"/>
    </xf>
    <xf numFmtId="0" fontId="25" fillId="0" borderId="27" xfId="0" applyFont="1" applyBorder="1" applyAlignment="1">
      <alignment horizontal="right" wrapText="1"/>
    </xf>
    <xf numFmtId="0" fontId="22" fillId="0" borderId="14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3" fillId="7" borderId="0" xfId="0" applyFont="1" applyFill="1" applyAlignment="1">
      <alignment horizontal="left"/>
    </xf>
    <xf numFmtId="21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21" fontId="17" fillId="0" borderId="0" xfId="0" applyNumberFormat="1" applyFont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 wrapText="1"/>
    </xf>
    <xf numFmtId="0" fontId="21" fillId="11" borderId="6" xfId="0" applyFont="1" applyFill="1" applyBorder="1" applyAlignment="1">
      <alignment horizontal="center"/>
    </xf>
    <xf numFmtId="0" fontId="0" fillId="0" borderId="0" xfId="0" applyFont="1"/>
    <xf numFmtId="0" fontId="0" fillId="0" borderId="5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20" fillId="0" borderId="6" xfId="0" applyFont="1" applyBorder="1" applyAlignment="1">
      <alignment horizontal="center"/>
    </xf>
    <xf numFmtId="172" fontId="0" fillId="0" borderId="5" xfId="0" applyNumberFormat="1" applyBorder="1"/>
    <xf numFmtId="172" fontId="0" fillId="0" borderId="5" xfId="0" quotePrefix="1" applyNumberFormat="1" applyBorder="1"/>
    <xf numFmtId="0" fontId="20" fillId="0" borderId="0" xfId="0" applyFont="1" applyAlignment="1">
      <alignment horizontal="center"/>
    </xf>
    <xf numFmtId="0" fontId="0" fillId="0" borderId="7" xfId="0" applyBorder="1"/>
    <xf numFmtId="17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quotePrefix="1" applyBorder="1" applyAlignment="1">
      <alignment horizontal="center"/>
    </xf>
    <xf numFmtId="0" fontId="0" fillId="0" borderId="4" xfId="0" applyBorder="1"/>
    <xf numFmtId="172" fontId="0" fillId="0" borderId="0" xfId="0" applyNumberFormat="1" applyBorder="1"/>
    <xf numFmtId="0" fontId="0" fillId="0" borderId="2" xfId="0" quotePrefix="1" applyBorder="1" applyAlignment="1">
      <alignment horizontal="center"/>
    </xf>
    <xf numFmtId="0" fontId="0" fillId="0" borderId="10" xfId="0" applyBorder="1"/>
    <xf numFmtId="172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20" fillId="9" borderId="0" xfId="0" applyFont="1" applyFill="1"/>
    <xf numFmtId="0" fontId="0" fillId="9" borderId="0" xfId="0" applyFill="1"/>
    <xf numFmtId="0" fontId="21" fillId="11" borderId="2" xfId="0" applyFont="1" applyFill="1" applyBorder="1" applyAlignment="1">
      <alignment horizontal="center" wrapText="1"/>
    </xf>
    <xf numFmtId="172" fontId="2" fillId="0" borderId="5" xfId="0" applyNumberFormat="1" applyFont="1" applyBorder="1" applyAlignment="1">
      <alignment horizontal="center"/>
    </xf>
    <xf numFmtId="1" fontId="3" fillId="0" borderId="0" xfId="0" applyNumberFormat="1" applyFont="1"/>
    <xf numFmtId="0" fontId="14" fillId="8" borderId="0" xfId="0" applyFont="1" applyFill="1" applyAlignment="1">
      <alignment vertical="top" wrapText="1"/>
    </xf>
    <xf numFmtId="0" fontId="17" fillId="10" borderId="0" xfId="0" applyFont="1" applyFill="1" applyBorder="1" applyAlignment="1">
      <alignment vertical="top" wrapText="1"/>
    </xf>
    <xf numFmtId="0" fontId="17" fillId="0" borderId="0" xfId="0" applyFont="1" applyBorder="1" applyAlignment="1"/>
    <xf numFmtId="0" fontId="6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1" xfId="0" applyBorder="1" applyAlignment="1"/>
    <xf numFmtId="0" fontId="17" fillId="1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5" xfId="0" applyBorder="1" applyAlignment="1"/>
    <xf numFmtId="0" fontId="17" fillId="10" borderId="5" xfId="0" applyFont="1" applyFill="1" applyBorder="1" applyAlignment="1">
      <alignment vertical="top" wrapText="1"/>
    </xf>
    <xf numFmtId="0" fontId="1" fillId="7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</cellXfs>
  <cellStyles count="5">
    <cellStyle name="Hyperlink" xfId="1" builtinId="8"/>
    <cellStyle name="Normal" xfId="0" builtinId="0"/>
    <cellStyle name="Normal 2" xfId="2"/>
    <cellStyle name="Normal 2 2" xfId="3"/>
    <cellStyle name="Normal 3" xfId="4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t42.org.uk/cgi-bin/hc.pl?a=srch&amp;d=hc&amp;n=Stanbridge&amp;c=Mark" TargetMode="External"/><Relationship Id="rId1" Type="http://schemas.openxmlformats.org/officeDocument/2006/relationships/hyperlink" Target="http://www.t42.org.uk/cgi-bin/hc.pl?a=srch&amp;d=hc&amp;n=Messenger&amp;c=Mark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"/>
  <sheetViews>
    <sheetView tabSelected="1" zoomScaleNormal="60" workbookViewId="0">
      <selection activeCell="A2" sqref="A2"/>
    </sheetView>
  </sheetViews>
  <sheetFormatPr defaultRowHeight="12.75"/>
  <cols>
    <col min="1" max="1" width="26.7109375" style="17" customWidth="1"/>
    <col min="2" max="2" width="4" style="46" bestFit="1" customWidth="1"/>
    <col min="3" max="3" width="4.42578125" style="46" bestFit="1" customWidth="1"/>
    <col min="4" max="4" width="5" style="45" bestFit="1" customWidth="1"/>
    <col min="5" max="5" width="4.42578125" style="45" bestFit="1" customWidth="1"/>
    <col min="6" max="7" width="5.5703125" style="45" bestFit="1" customWidth="1"/>
    <col min="8" max="9" width="4.42578125" style="45" bestFit="1" customWidth="1"/>
    <col min="10" max="10" width="5.5703125" style="45" bestFit="1" customWidth="1"/>
    <col min="11" max="11" width="4.42578125" style="45" bestFit="1" customWidth="1"/>
    <col min="12" max="13" width="4.42578125" style="45" customWidth="1"/>
    <col min="14" max="15" width="4" style="45" bestFit="1" customWidth="1"/>
    <col min="16" max="16" width="5" style="45" bestFit="1" customWidth="1"/>
    <col min="17" max="17" width="4" style="45" customWidth="1"/>
    <col min="18" max="19" width="4" style="45" bestFit="1" customWidth="1"/>
    <col min="20" max="20" width="4" style="45" customWidth="1"/>
    <col min="21" max="21" width="4" style="22" bestFit="1" customWidth="1"/>
    <col min="22" max="22" width="5" style="22" bestFit="1" customWidth="1"/>
    <col min="23" max="23" width="6.28515625" style="4" bestFit="1" customWidth="1"/>
    <col min="24" max="24" width="6.28515625" style="30" bestFit="1" customWidth="1"/>
    <col min="25" max="25" width="5" style="3" bestFit="1" customWidth="1"/>
    <col min="26" max="26" width="5.85546875" style="5" customWidth="1"/>
    <col min="27" max="27" width="6" bestFit="1" customWidth="1"/>
    <col min="28" max="28" width="5.5703125" style="53" customWidth="1"/>
    <col min="32" max="32" width="18.7109375" customWidth="1"/>
    <col min="33" max="33" width="4" customWidth="1"/>
    <col min="34" max="34" width="4.42578125" customWidth="1"/>
    <col min="35" max="35" width="5" customWidth="1"/>
    <col min="36" max="37" width="4.42578125" customWidth="1"/>
    <col min="38" max="38" width="5.5703125" customWidth="1"/>
    <col min="39" max="40" width="4.42578125" customWidth="1"/>
    <col min="41" max="41" width="5.5703125" customWidth="1"/>
    <col min="42" max="44" width="4.42578125" customWidth="1"/>
    <col min="45" max="46" width="4" customWidth="1"/>
    <col min="47" max="47" width="5" customWidth="1"/>
    <col min="48" max="52" width="4" customWidth="1"/>
    <col min="53" max="54" width="5" customWidth="1"/>
    <col min="55" max="55" width="3" customWidth="1"/>
    <col min="56" max="56" width="2" customWidth="1"/>
    <col min="57" max="58" width="6" customWidth="1"/>
    <col min="59" max="59" width="9.7109375" customWidth="1"/>
    <col min="60" max="60" width="8.5703125" customWidth="1"/>
  </cols>
  <sheetData>
    <row r="1" spans="1:60" s="1" customFormat="1" ht="196.5">
      <c r="A1" s="13" t="s">
        <v>57</v>
      </c>
      <c r="B1" s="18" t="s">
        <v>8</v>
      </c>
      <c r="C1" s="18" t="s">
        <v>7</v>
      </c>
      <c r="D1" s="18" t="s">
        <v>6</v>
      </c>
      <c r="E1" s="24" t="s">
        <v>9</v>
      </c>
      <c r="F1" s="18" t="s">
        <v>121</v>
      </c>
      <c r="G1" s="18" t="s">
        <v>122</v>
      </c>
      <c r="H1" s="18" t="s">
        <v>123</v>
      </c>
      <c r="I1" s="24" t="s">
        <v>252</v>
      </c>
      <c r="J1" s="24" t="s">
        <v>253</v>
      </c>
      <c r="K1" s="24" t="s">
        <v>254</v>
      </c>
      <c r="L1" s="24" t="s">
        <v>111</v>
      </c>
      <c r="M1" s="18" t="s">
        <v>251</v>
      </c>
      <c r="N1" s="24" t="s">
        <v>110</v>
      </c>
      <c r="O1" s="18" t="s">
        <v>255</v>
      </c>
      <c r="P1" s="18" t="s">
        <v>256</v>
      </c>
      <c r="Q1" s="18" t="s">
        <v>431</v>
      </c>
      <c r="R1" s="18" t="s">
        <v>261</v>
      </c>
      <c r="S1" s="18" t="s">
        <v>258</v>
      </c>
      <c r="T1" s="18" t="s">
        <v>257</v>
      </c>
      <c r="U1" s="18" t="s">
        <v>259</v>
      </c>
      <c r="V1" s="25" t="s">
        <v>260</v>
      </c>
      <c r="W1" s="29">
        <f>COUNTA(B1:V1)</f>
        <v>21</v>
      </c>
      <c r="X1" s="27" t="s">
        <v>4</v>
      </c>
      <c r="Y1" s="2" t="s">
        <v>2</v>
      </c>
      <c r="Z1" s="74"/>
      <c r="AA1" s="58" t="s">
        <v>21</v>
      </c>
      <c r="AB1" s="58" t="s">
        <v>10</v>
      </c>
      <c r="BG1" s="58" t="s">
        <v>10</v>
      </c>
      <c r="BH1" s="58" t="s">
        <v>615</v>
      </c>
    </row>
    <row r="2" spans="1:60" ht="76.5">
      <c r="A2" s="14"/>
      <c r="B2" s="37" t="s">
        <v>1</v>
      </c>
      <c r="C2" s="37" t="s">
        <v>2</v>
      </c>
      <c r="D2" s="38" t="s">
        <v>1</v>
      </c>
      <c r="E2" s="38" t="s">
        <v>1</v>
      </c>
      <c r="F2" s="38" t="s">
        <v>0</v>
      </c>
      <c r="G2" s="38" t="s">
        <v>0</v>
      </c>
      <c r="H2" s="38" t="s">
        <v>0</v>
      </c>
      <c r="I2" s="37" t="s">
        <v>0</v>
      </c>
      <c r="J2" s="37" t="s">
        <v>1</v>
      </c>
      <c r="K2" s="37" t="s">
        <v>1</v>
      </c>
      <c r="L2" s="37" t="s">
        <v>0</v>
      </c>
      <c r="M2" s="37" t="s">
        <v>1</v>
      </c>
      <c r="N2" s="37" t="s">
        <v>2</v>
      </c>
      <c r="O2" s="37" t="s">
        <v>1</v>
      </c>
      <c r="P2" s="37" t="s">
        <v>0</v>
      </c>
      <c r="Q2" s="37" t="s">
        <v>2</v>
      </c>
      <c r="R2" s="37" t="s">
        <v>1</v>
      </c>
      <c r="S2" s="37" t="s">
        <v>0</v>
      </c>
      <c r="T2" s="37" t="s">
        <v>2</v>
      </c>
      <c r="U2" s="20" t="s">
        <v>2</v>
      </c>
      <c r="V2" s="23" t="s">
        <v>2</v>
      </c>
      <c r="W2" s="11" t="s">
        <v>27</v>
      </c>
      <c r="X2" s="11" t="s">
        <v>4</v>
      </c>
      <c r="Y2" s="11" t="s">
        <v>30</v>
      </c>
      <c r="Z2" s="11" t="s">
        <v>28</v>
      </c>
      <c r="AA2" s="11" t="s">
        <v>21</v>
      </c>
      <c r="AB2" s="11" t="s">
        <v>29</v>
      </c>
      <c r="AC2" s="94" t="s">
        <v>58</v>
      </c>
      <c r="AD2" s="94" t="s">
        <v>355</v>
      </c>
      <c r="AF2" s="221" t="s">
        <v>614</v>
      </c>
    </row>
    <row r="3" spans="1:60" s="7" customFormat="1">
      <c r="A3" s="15" t="s">
        <v>3</v>
      </c>
      <c r="B3" s="39">
        <f>COUNTA(B4:B96)</f>
        <v>15</v>
      </c>
      <c r="C3" s="39">
        <f t="shared" ref="C3:V3" si="0">COUNTA(C4:C96)</f>
        <v>4</v>
      </c>
      <c r="D3" s="39">
        <f t="shared" si="0"/>
        <v>21</v>
      </c>
      <c r="E3" s="39">
        <f t="shared" si="0"/>
        <v>15</v>
      </c>
      <c r="F3" s="39">
        <f t="shared" si="0"/>
        <v>39</v>
      </c>
      <c r="G3" s="39">
        <f t="shared" si="0"/>
        <v>16</v>
      </c>
      <c r="H3" s="39">
        <f>COUNTA(H4:H96)</f>
        <v>7</v>
      </c>
      <c r="I3" s="39">
        <f t="shared" si="0"/>
        <v>28</v>
      </c>
      <c r="J3" s="39">
        <f t="shared" si="0"/>
        <v>27</v>
      </c>
      <c r="K3" s="39">
        <f t="shared" si="0"/>
        <v>15</v>
      </c>
      <c r="L3" s="39">
        <f t="shared" si="0"/>
        <v>12</v>
      </c>
      <c r="M3" s="39">
        <f t="shared" si="0"/>
        <v>11</v>
      </c>
      <c r="N3" s="39">
        <f t="shared" si="0"/>
        <v>3</v>
      </c>
      <c r="O3" s="39">
        <f t="shared" si="0"/>
        <v>11</v>
      </c>
      <c r="P3" s="39">
        <f t="shared" si="0"/>
        <v>34</v>
      </c>
      <c r="Q3" s="39">
        <f>COUNTA(Q4:Q96)</f>
        <v>7</v>
      </c>
      <c r="R3" s="39">
        <f t="shared" si="0"/>
        <v>13</v>
      </c>
      <c r="S3" s="39">
        <f t="shared" si="0"/>
        <v>8</v>
      </c>
      <c r="T3" s="39">
        <f t="shared" si="0"/>
        <v>16</v>
      </c>
      <c r="U3" s="39">
        <f t="shared" si="0"/>
        <v>10</v>
      </c>
      <c r="V3" s="39">
        <f t="shared" si="0"/>
        <v>47</v>
      </c>
      <c r="W3" s="26"/>
      <c r="X3" s="28"/>
      <c r="Y3" s="9"/>
      <c r="Z3" s="75"/>
      <c r="AB3" s="6"/>
    </row>
    <row r="4" spans="1:60" ht="14.25">
      <c r="A4" s="210" t="s">
        <v>75</v>
      </c>
      <c r="B4" s="51"/>
      <c r="C4" s="220"/>
      <c r="D4" s="41">
        <v>945</v>
      </c>
      <c r="E4" s="32"/>
      <c r="F4" s="32">
        <v>970</v>
      </c>
      <c r="G4" s="32">
        <v>934</v>
      </c>
      <c r="H4" s="32"/>
      <c r="I4" s="32"/>
      <c r="J4" s="32"/>
      <c r="K4" s="32"/>
      <c r="L4" s="32">
        <v>972</v>
      </c>
      <c r="M4" s="32"/>
      <c r="N4" s="33"/>
      <c r="O4" s="33"/>
      <c r="P4" s="33">
        <v>989</v>
      </c>
      <c r="Q4" s="33"/>
      <c r="R4" s="33"/>
      <c r="S4" s="33"/>
      <c r="T4" s="33"/>
      <c r="U4" s="31"/>
      <c r="V4" s="31">
        <v>1000</v>
      </c>
      <c r="W4" s="8">
        <f>SUM(B4:V4)</f>
        <v>5810</v>
      </c>
      <c r="X4" s="29">
        <f t="shared" ref="X4:X35" si="1">COUNTA(B4:V4)</f>
        <v>6</v>
      </c>
      <c r="Y4" s="10">
        <f t="shared" ref="Y4:Y33" si="2">COUNTA(C4,N4,Q4,T4,U4,V4)</f>
        <v>1</v>
      </c>
      <c r="Z4" s="76">
        <f t="shared" ref="Z4:Z35" si="3">SUM(B4:V4)</f>
        <v>5810</v>
      </c>
      <c r="AA4" s="59">
        <v>0.95799999999999996</v>
      </c>
      <c r="AB4" s="52">
        <f>W4/AA4</f>
        <v>6064.7181628392491</v>
      </c>
      <c r="AC4" s="5">
        <v>0.94799999999999995</v>
      </c>
      <c r="AD4" s="36">
        <f>AB4/X4</f>
        <v>1010.7863604732082</v>
      </c>
      <c r="AF4" s="210" t="s">
        <v>95</v>
      </c>
      <c r="AG4" s="51"/>
      <c r="AH4" s="174"/>
      <c r="AI4" s="41">
        <v>667</v>
      </c>
      <c r="AJ4" s="41"/>
      <c r="AK4" s="41"/>
      <c r="AL4" s="41"/>
      <c r="AM4" s="41"/>
      <c r="AN4" s="41"/>
      <c r="AO4" s="41">
        <v>678</v>
      </c>
      <c r="AP4" s="41">
        <v>615</v>
      </c>
      <c r="AQ4" s="41"/>
      <c r="AR4" s="41"/>
      <c r="AS4" s="41"/>
      <c r="AT4" s="41">
        <v>700</v>
      </c>
      <c r="AU4" s="41">
        <v>702</v>
      </c>
      <c r="AV4" s="41">
        <v>609</v>
      </c>
      <c r="AW4" s="41"/>
      <c r="AX4" s="41"/>
      <c r="AY4" s="41"/>
      <c r="AZ4" s="34">
        <v>591</v>
      </c>
      <c r="BA4" s="34">
        <v>662</v>
      </c>
      <c r="BB4" s="8">
        <f>SUM(AG4:BA4)-591-609</f>
        <v>4024</v>
      </c>
      <c r="BC4" s="29">
        <f t="shared" ref="BC4:BC31" si="4">COUNTA(AG4:BA4)</f>
        <v>8</v>
      </c>
      <c r="BD4" s="10">
        <f t="shared" ref="BD4:BD31" si="5">COUNTA(AH4,AS4,AV4,AY4,AZ4,BA4)</f>
        <v>3</v>
      </c>
      <c r="BE4" s="76">
        <f t="shared" ref="BE4:BE31" si="6">SUM(AG4:BA4)</f>
        <v>5224</v>
      </c>
      <c r="BF4" s="59">
        <v>0.65100000000000002</v>
      </c>
      <c r="BG4" s="52">
        <f t="shared" ref="BG4:BG31" si="7">BB4/BF4</f>
        <v>6181.2596006144395</v>
      </c>
      <c r="BH4" s="36">
        <f>BG4/6</f>
        <v>1030.2099334357399</v>
      </c>
    </row>
    <row r="5" spans="1:60" ht="14.25">
      <c r="A5" s="210" t="s">
        <v>36</v>
      </c>
      <c r="B5" s="51">
        <v>888</v>
      </c>
      <c r="C5" s="40"/>
      <c r="D5" s="41">
        <v>897</v>
      </c>
      <c r="E5" s="41"/>
      <c r="F5" s="41"/>
      <c r="G5" s="41"/>
      <c r="H5" s="41"/>
      <c r="I5" s="41"/>
      <c r="J5" s="41">
        <v>904</v>
      </c>
      <c r="K5" s="41">
        <v>858</v>
      </c>
      <c r="L5" s="41">
        <v>927</v>
      </c>
      <c r="M5" s="41">
        <v>846</v>
      </c>
      <c r="N5" s="41"/>
      <c r="O5" s="41">
        <v>941</v>
      </c>
      <c r="P5" s="41"/>
      <c r="Q5" s="41"/>
      <c r="R5" s="41"/>
      <c r="S5" s="41"/>
      <c r="T5" s="41">
        <v>846</v>
      </c>
      <c r="U5" s="34"/>
      <c r="V5" s="34"/>
      <c r="W5" s="8">
        <f>SUM(B5:V5)-846-858</f>
        <v>5403</v>
      </c>
      <c r="X5" s="29">
        <f t="shared" si="1"/>
        <v>8</v>
      </c>
      <c r="Y5" s="10">
        <f t="shared" si="2"/>
        <v>1</v>
      </c>
      <c r="Z5" s="76">
        <f t="shared" si="3"/>
        <v>7107</v>
      </c>
      <c r="AA5" s="59"/>
      <c r="AB5" s="52"/>
      <c r="AC5" s="5"/>
      <c r="AF5" s="210" t="s">
        <v>62</v>
      </c>
      <c r="AG5" s="51"/>
      <c r="AH5" s="32">
        <v>693</v>
      </c>
      <c r="AI5" s="41">
        <v>793</v>
      </c>
      <c r="AJ5" s="32">
        <v>801</v>
      </c>
      <c r="AK5" s="32">
        <v>819</v>
      </c>
      <c r="AL5" s="32"/>
      <c r="AM5" s="32"/>
      <c r="AN5" s="32">
        <v>805</v>
      </c>
      <c r="AO5" s="32">
        <v>793</v>
      </c>
      <c r="AP5" s="32"/>
      <c r="AQ5" s="32"/>
      <c r="AR5" s="32"/>
      <c r="AS5" s="41"/>
      <c r="AT5" s="41"/>
      <c r="AU5" s="41">
        <v>826</v>
      </c>
      <c r="AV5" s="41"/>
      <c r="AW5" s="41"/>
      <c r="AX5" s="41"/>
      <c r="AY5" s="41"/>
      <c r="AZ5" s="34"/>
      <c r="BA5" s="34">
        <v>829</v>
      </c>
      <c r="BB5" s="8">
        <f>SUM(AG5:BA5)-793-693</f>
        <v>4873</v>
      </c>
      <c r="BC5" s="29">
        <f t="shared" si="4"/>
        <v>8</v>
      </c>
      <c r="BD5" s="10">
        <f t="shared" si="5"/>
        <v>2</v>
      </c>
      <c r="BE5" s="76">
        <f t="shared" si="6"/>
        <v>6359</v>
      </c>
      <c r="BF5" s="57">
        <v>0.8</v>
      </c>
      <c r="BG5" s="52">
        <f t="shared" si="7"/>
        <v>6091.25</v>
      </c>
      <c r="BH5" s="36">
        <f>BG5/6</f>
        <v>1015.2083333333334</v>
      </c>
    </row>
    <row r="6" spans="1:60" ht="14.25">
      <c r="A6" s="211" t="s">
        <v>144</v>
      </c>
      <c r="B6" s="51"/>
      <c r="C6" s="32"/>
      <c r="D6" s="41"/>
      <c r="E6" s="32"/>
      <c r="F6" s="32">
        <v>872</v>
      </c>
      <c r="G6" s="32"/>
      <c r="H6" s="32"/>
      <c r="I6" s="32">
        <v>868</v>
      </c>
      <c r="J6" s="32">
        <v>850</v>
      </c>
      <c r="K6" s="32">
        <v>816</v>
      </c>
      <c r="L6" s="32"/>
      <c r="M6" s="32">
        <v>800</v>
      </c>
      <c r="N6" s="33"/>
      <c r="O6" s="33"/>
      <c r="P6" s="33"/>
      <c r="Q6" s="33"/>
      <c r="R6" s="33"/>
      <c r="S6" s="33">
        <v>799</v>
      </c>
      <c r="T6" s="33"/>
      <c r="U6" s="31"/>
      <c r="V6" s="31">
        <v>941</v>
      </c>
      <c r="W6" s="8">
        <f>SUM(B6:V6)-799</f>
        <v>5147</v>
      </c>
      <c r="X6" s="29">
        <f t="shared" si="1"/>
        <v>7</v>
      </c>
      <c r="Y6" s="10">
        <f t="shared" si="2"/>
        <v>1</v>
      </c>
      <c r="Z6" s="76">
        <f t="shared" si="3"/>
        <v>5946</v>
      </c>
      <c r="AA6" s="59">
        <v>0.89</v>
      </c>
      <c r="AB6" s="52">
        <f>W6/AA6</f>
        <v>5783.1460674157306</v>
      </c>
      <c r="AC6">
        <v>0.88900000000000001</v>
      </c>
      <c r="AD6" s="36">
        <f>AB6/6</f>
        <v>963.85767790262173</v>
      </c>
      <c r="AF6" s="210" t="s">
        <v>75</v>
      </c>
      <c r="AG6" s="51"/>
      <c r="AH6" s="32"/>
      <c r="AI6" s="41">
        <v>945</v>
      </c>
      <c r="AJ6" s="32"/>
      <c r="AK6" s="32">
        <v>970</v>
      </c>
      <c r="AL6" s="32">
        <v>934</v>
      </c>
      <c r="AM6" s="32"/>
      <c r="AN6" s="32"/>
      <c r="AO6" s="32"/>
      <c r="AP6" s="32"/>
      <c r="AQ6" s="32">
        <v>972</v>
      </c>
      <c r="AR6" s="32"/>
      <c r="AS6" s="33"/>
      <c r="AT6" s="33"/>
      <c r="AU6" s="33">
        <v>989</v>
      </c>
      <c r="AV6" s="33"/>
      <c r="AW6" s="33"/>
      <c r="AX6" s="33"/>
      <c r="AY6" s="33"/>
      <c r="AZ6" s="31"/>
      <c r="BA6" s="31">
        <v>1000</v>
      </c>
      <c r="BB6" s="8">
        <f>SUM(AG6:BA6)</f>
        <v>5810</v>
      </c>
      <c r="BC6" s="29">
        <f t="shared" si="4"/>
        <v>6</v>
      </c>
      <c r="BD6" s="10">
        <f t="shared" si="5"/>
        <v>1</v>
      </c>
      <c r="BE6" s="76">
        <f t="shared" si="6"/>
        <v>5810</v>
      </c>
      <c r="BF6" s="59">
        <v>0.95799999999999996</v>
      </c>
      <c r="BG6" s="52">
        <f t="shared" si="7"/>
        <v>6064.7181628392491</v>
      </c>
      <c r="BH6" s="36">
        <f>BG6/BC6</f>
        <v>1010.7863604732082</v>
      </c>
    </row>
    <row r="7" spans="1:60" ht="14.25">
      <c r="A7" s="210" t="s">
        <v>71</v>
      </c>
      <c r="B7" s="51"/>
      <c r="C7" s="32"/>
      <c r="D7" s="41">
        <v>1000</v>
      </c>
      <c r="E7" s="32"/>
      <c r="F7" s="32"/>
      <c r="G7" s="32">
        <v>1000</v>
      </c>
      <c r="H7" s="32"/>
      <c r="I7" s="32"/>
      <c r="J7" s="32">
        <v>1000</v>
      </c>
      <c r="K7" s="32"/>
      <c r="L7" s="32"/>
      <c r="M7" s="32"/>
      <c r="N7" s="33"/>
      <c r="O7" s="33"/>
      <c r="P7" s="33">
        <v>1000</v>
      </c>
      <c r="Q7" s="33"/>
      <c r="R7" s="33"/>
      <c r="S7" s="33"/>
      <c r="T7" s="33"/>
      <c r="U7" s="31"/>
      <c r="V7" s="31">
        <v>962</v>
      </c>
      <c r="W7" s="8">
        <f>SUM(B7:V7)</f>
        <v>4962</v>
      </c>
      <c r="X7" s="29">
        <f t="shared" si="1"/>
        <v>5</v>
      </c>
      <c r="Y7" s="10">
        <f t="shared" si="2"/>
        <v>1</v>
      </c>
      <c r="Z7" s="76">
        <f t="shared" si="3"/>
        <v>4962</v>
      </c>
      <c r="AA7" s="59">
        <v>0.99</v>
      </c>
      <c r="AB7" s="52">
        <f>W7/AA7</f>
        <v>5012.121212121212</v>
      </c>
      <c r="AC7" s="5">
        <v>0.98</v>
      </c>
      <c r="AD7" s="36">
        <f>AB7/X7</f>
        <v>1002.4242424242424</v>
      </c>
      <c r="AF7" s="210" t="s">
        <v>19</v>
      </c>
      <c r="AG7" s="51">
        <v>676</v>
      </c>
      <c r="AH7" s="32"/>
      <c r="AI7" s="41"/>
      <c r="AJ7" s="32">
        <v>652</v>
      </c>
      <c r="AK7" s="32"/>
      <c r="AL7" s="32"/>
      <c r="AM7" s="32"/>
      <c r="AN7" s="32">
        <v>725</v>
      </c>
      <c r="AO7" s="32"/>
      <c r="AP7" s="32"/>
      <c r="AQ7" s="32">
        <v>728</v>
      </c>
      <c r="AR7" s="32"/>
      <c r="AS7" s="33">
        <v>622</v>
      </c>
      <c r="AT7" s="33"/>
      <c r="AU7" s="33"/>
      <c r="AV7" s="33"/>
      <c r="AW7" s="33"/>
      <c r="AX7" s="33"/>
      <c r="AY7" s="33">
        <v>627</v>
      </c>
      <c r="AZ7" s="31"/>
      <c r="BA7" s="31"/>
      <c r="BB7" s="8">
        <f>SUM(AG7:BA7)</f>
        <v>4030</v>
      </c>
      <c r="BC7" s="29">
        <f t="shared" si="4"/>
        <v>6</v>
      </c>
      <c r="BD7" s="10">
        <f t="shared" si="5"/>
        <v>2</v>
      </c>
      <c r="BE7" s="76">
        <f t="shared" si="6"/>
        <v>4030</v>
      </c>
      <c r="BF7" s="59">
        <v>0.67</v>
      </c>
      <c r="BG7" s="52">
        <f t="shared" si="7"/>
        <v>6014.9253731343279</v>
      </c>
      <c r="BH7" s="36">
        <f>BG7/BC7</f>
        <v>1002.4875621890546</v>
      </c>
    </row>
    <row r="8" spans="1:60" ht="14.25">
      <c r="A8" s="210" t="s">
        <v>40</v>
      </c>
      <c r="B8" s="51">
        <v>759</v>
      </c>
      <c r="C8" s="32">
        <v>678</v>
      </c>
      <c r="D8" s="41">
        <v>785</v>
      </c>
      <c r="E8" s="32"/>
      <c r="F8" s="32">
        <v>809</v>
      </c>
      <c r="G8" s="32">
        <v>772</v>
      </c>
      <c r="H8" s="32"/>
      <c r="I8" s="32">
        <v>819</v>
      </c>
      <c r="J8" s="32">
        <v>805</v>
      </c>
      <c r="K8" s="32">
        <v>744</v>
      </c>
      <c r="L8" s="32"/>
      <c r="M8" s="32"/>
      <c r="N8" s="33"/>
      <c r="O8" s="33"/>
      <c r="P8" s="33"/>
      <c r="Q8" s="33"/>
      <c r="R8" s="33"/>
      <c r="S8" s="33"/>
      <c r="T8" s="33">
        <v>803</v>
      </c>
      <c r="U8" s="31">
        <v>767</v>
      </c>
      <c r="V8" s="31">
        <v>896</v>
      </c>
      <c r="W8" s="8">
        <f>SUM(B8:V8)-759-744-678-767-772</f>
        <v>4917</v>
      </c>
      <c r="X8" s="29">
        <f t="shared" si="1"/>
        <v>11</v>
      </c>
      <c r="Y8" s="10">
        <f t="shared" si="2"/>
        <v>4</v>
      </c>
      <c r="Z8" s="76">
        <f t="shared" si="3"/>
        <v>8637</v>
      </c>
      <c r="AA8" s="59">
        <v>0.84399999999999997</v>
      </c>
      <c r="AB8" s="52">
        <f>W8/AA8</f>
        <v>5825.8293838862564</v>
      </c>
      <c r="AC8" s="5">
        <v>0.76</v>
      </c>
      <c r="AD8" s="36">
        <f>AB8/6</f>
        <v>970.97156398104278</v>
      </c>
      <c r="AF8" s="211" t="s">
        <v>101</v>
      </c>
      <c r="AG8" s="51"/>
      <c r="AH8" s="33"/>
      <c r="AI8" s="33">
        <v>599</v>
      </c>
      <c r="AJ8" s="33">
        <v>599</v>
      </c>
      <c r="AK8" s="33">
        <v>623</v>
      </c>
      <c r="AL8" s="33"/>
      <c r="AM8" s="33"/>
      <c r="AN8" s="33"/>
      <c r="AO8" s="33">
        <v>615</v>
      </c>
      <c r="AP8" s="33"/>
      <c r="AQ8" s="33"/>
      <c r="AR8" s="33"/>
      <c r="AS8" s="33"/>
      <c r="AT8" s="33"/>
      <c r="AU8" s="33">
        <v>639</v>
      </c>
      <c r="AV8" s="33"/>
      <c r="AW8" s="33"/>
      <c r="AX8" s="33"/>
      <c r="AY8" s="33"/>
      <c r="AZ8" s="21"/>
      <c r="BA8" s="21">
        <v>655</v>
      </c>
      <c r="BB8" s="8">
        <f>SUM(AG8:BA8)</f>
        <v>3730</v>
      </c>
      <c r="BC8" s="29">
        <f t="shared" si="4"/>
        <v>6</v>
      </c>
      <c r="BD8" s="10">
        <f t="shared" si="5"/>
        <v>1</v>
      </c>
      <c r="BE8" s="76">
        <f t="shared" si="6"/>
        <v>3730</v>
      </c>
      <c r="BF8" s="59">
        <v>0.624</v>
      </c>
      <c r="BG8" s="52">
        <f t="shared" si="7"/>
        <v>5977.5641025641025</v>
      </c>
      <c r="BH8" s="36">
        <f>BG8/BC8</f>
        <v>996.26068376068372</v>
      </c>
    </row>
    <row r="9" spans="1:60" ht="14.25">
      <c r="A9" s="210" t="s">
        <v>62</v>
      </c>
      <c r="B9" s="51"/>
      <c r="C9" s="32">
        <v>693</v>
      </c>
      <c r="D9" s="41">
        <v>793</v>
      </c>
      <c r="E9" s="32">
        <v>801</v>
      </c>
      <c r="F9" s="32">
        <v>819</v>
      </c>
      <c r="G9" s="32"/>
      <c r="H9" s="32"/>
      <c r="I9" s="32">
        <v>805</v>
      </c>
      <c r="J9" s="32">
        <v>793</v>
      </c>
      <c r="K9" s="32"/>
      <c r="L9" s="32"/>
      <c r="M9" s="32"/>
      <c r="N9" s="41"/>
      <c r="O9" s="41"/>
      <c r="P9" s="41">
        <v>826</v>
      </c>
      <c r="Q9" s="41"/>
      <c r="R9" s="41"/>
      <c r="S9" s="41"/>
      <c r="T9" s="41"/>
      <c r="U9" s="34"/>
      <c r="V9" s="34">
        <v>829</v>
      </c>
      <c r="W9" s="8">
        <f>SUM(B9:V9)-793-693</f>
        <v>4873</v>
      </c>
      <c r="X9" s="29">
        <f t="shared" si="1"/>
        <v>8</v>
      </c>
      <c r="Y9" s="10">
        <f t="shared" si="2"/>
        <v>2</v>
      </c>
      <c r="Z9" s="76">
        <f t="shared" si="3"/>
        <v>6359</v>
      </c>
      <c r="AA9" s="57">
        <v>0.8</v>
      </c>
      <c r="AB9" s="52">
        <f>W9/AA9</f>
        <v>6091.25</v>
      </c>
      <c r="AC9" s="5"/>
      <c r="AD9" s="36">
        <f>AB9/6</f>
        <v>1015.2083333333334</v>
      </c>
      <c r="AF9" s="210" t="s">
        <v>16</v>
      </c>
      <c r="AG9" s="51">
        <v>724</v>
      </c>
      <c r="AH9" s="32"/>
      <c r="AI9" s="41">
        <v>744</v>
      </c>
      <c r="AJ9" s="32">
        <v>744</v>
      </c>
      <c r="AK9" s="32">
        <v>770</v>
      </c>
      <c r="AL9" s="32">
        <v>766</v>
      </c>
      <c r="AM9" s="32">
        <v>788</v>
      </c>
      <c r="AN9" s="32">
        <v>789</v>
      </c>
      <c r="AO9" s="32">
        <v>761</v>
      </c>
      <c r="AP9" s="32">
        <v>717</v>
      </c>
      <c r="AQ9" s="32">
        <v>800</v>
      </c>
      <c r="AR9" s="32"/>
      <c r="AS9" s="33"/>
      <c r="AT9" s="33"/>
      <c r="AU9" s="33">
        <v>770</v>
      </c>
      <c r="AV9" s="33">
        <v>749</v>
      </c>
      <c r="AW9" s="33"/>
      <c r="AX9" s="33">
        <v>735</v>
      </c>
      <c r="AY9" s="33">
        <v>729</v>
      </c>
      <c r="AZ9" s="31">
        <v>713</v>
      </c>
      <c r="BA9" s="31">
        <v>820</v>
      </c>
      <c r="BB9" s="8">
        <f>SUM(AG9:BA9)-724-744-744-717-761-766-735-729-713-770</f>
        <v>4716</v>
      </c>
      <c r="BC9" s="29">
        <f t="shared" si="4"/>
        <v>16</v>
      </c>
      <c r="BD9" s="10">
        <f t="shared" si="5"/>
        <v>4</v>
      </c>
      <c r="BE9" s="76">
        <f t="shared" si="6"/>
        <v>12119</v>
      </c>
      <c r="BF9" s="59">
        <v>0.79600000000000004</v>
      </c>
      <c r="BG9" s="52">
        <f t="shared" si="7"/>
        <v>5924.6231155778887</v>
      </c>
      <c r="BH9" s="36">
        <f>BG9/6</f>
        <v>987.43718592964808</v>
      </c>
    </row>
    <row r="10" spans="1:60" ht="14.25">
      <c r="A10" s="210" t="s">
        <v>16</v>
      </c>
      <c r="B10" s="51">
        <v>724</v>
      </c>
      <c r="C10" s="32"/>
      <c r="D10" s="41">
        <v>744</v>
      </c>
      <c r="E10" s="32">
        <v>744</v>
      </c>
      <c r="F10" s="32">
        <v>770</v>
      </c>
      <c r="G10" s="32">
        <v>766</v>
      </c>
      <c r="H10" s="32">
        <v>788</v>
      </c>
      <c r="I10" s="32">
        <v>789</v>
      </c>
      <c r="J10" s="32">
        <v>761</v>
      </c>
      <c r="K10" s="32">
        <v>717</v>
      </c>
      <c r="L10" s="32">
        <v>800</v>
      </c>
      <c r="M10" s="32"/>
      <c r="N10" s="33"/>
      <c r="O10" s="33"/>
      <c r="P10" s="33">
        <v>770</v>
      </c>
      <c r="Q10" s="33">
        <v>749</v>
      </c>
      <c r="R10" s="33"/>
      <c r="S10" s="33">
        <v>735</v>
      </c>
      <c r="T10" s="33">
        <v>729</v>
      </c>
      <c r="U10" s="31">
        <v>713</v>
      </c>
      <c r="V10" s="31">
        <v>820</v>
      </c>
      <c r="W10" s="8">
        <f>SUM(B10:V10)-724-744-744-717-761-766-735-729-713-770</f>
        <v>4716</v>
      </c>
      <c r="X10" s="29">
        <f t="shared" si="1"/>
        <v>16</v>
      </c>
      <c r="Y10" s="10">
        <f t="shared" si="2"/>
        <v>4</v>
      </c>
      <c r="Z10" s="76">
        <f t="shared" si="3"/>
        <v>12119</v>
      </c>
      <c r="AA10" s="59">
        <v>0.79600000000000004</v>
      </c>
      <c r="AB10" s="52">
        <f>W10/AA10</f>
        <v>5924.6231155778887</v>
      </c>
      <c r="AC10" s="59">
        <v>0.753</v>
      </c>
      <c r="AD10" s="36">
        <f>AB10/6</f>
        <v>987.43718592964808</v>
      </c>
      <c r="AF10" s="210" t="s">
        <v>32</v>
      </c>
      <c r="AG10" s="51">
        <v>706</v>
      </c>
      <c r="AH10" s="42"/>
      <c r="AI10" s="41">
        <v>714</v>
      </c>
      <c r="AJ10" s="43">
        <v>674</v>
      </c>
      <c r="AK10" s="43"/>
      <c r="AL10" s="43">
        <v>678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>
        <v>593</v>
      </c>
      <c r="AX10" s="43"/>
      <c r="AY10" s="43"/>
      <c r="AZ10" s="35">
        <v>599</v>
      </c>
      <c r="BA10" s="35">
        <v>750</v>
      </c>
      <c r="BB10" s="8">
        <f>SUM(AG10:BA10)-593</f>
        <v>4121</v>
      </c>
      <c r="BC10" s="29">
        <f t="shared" si="4"/>
        <v>7</v>
      </c>
      <c r="BD10" s="10">
        <f t="shared" si="5"/>
        <v>2</v>
      </c>
      <c r="BE10" s="76">
        <f t="shared" si="6"/>
        <v>4714</v>
      </c>
      <c r="BF10" s="59">
        <v>0.7</v>
      </c>
      <c r="BG10" s="52">
        <f t="shared" si="7"/>
        <v>5887.1428571428578</v>
      </c>
      <c r="BH10" s="36">
        <f>BG10/6</f>
        <v>981.19047619047626</v>
      </c>
    </row>
    <row r="11" spans="1:60" ht="14.25">
      <c r="A11" s="211" t="s">
        <v>329</v>
      </c>
      <c r="B11" s="51"/>
      <c r="C11" s="33"/>
      <c r="D11" s="33"/>
      <c r="E11" s="33"/>
      <c r="F11" s="33"/>
      <c r="G11" s="33"/>
      <c r="H11" s="33"/>
      <c r="I11" s="33">
        <v>775</v>
      </c>
      <c r="J11" s="33">
        <v>769</v>
      </c>
      <c r="K11" s="33">
        <v>694</v>
      </c>
      <c r="L11" s="33">
        <v>796</v>
      </c>
      <c r="M11" s="33">
        <v>686</v>
      </c>
      <c r="N11" s="33"/>
      <c r="O11" s="33">
        <v>810</v>
      </c>
      <c r="P11" s="33">
        <v>780</v>
      </c>
      <c r="Q11" s="33"/>
      <c r="R11" s="33"/>
      <c r="S11" s="33"/>
      <c r="T11" s="33"/>
      <c r="U11" s="21"/>
      <c r="V11" s="21">
        <v>766</v>
      </c>
      <c r="W11" s="8">
        <f>SUM(B11:V11)-686-694</f>
        <v>4696</v>
      </c>
      <c r="X11" s="29">
        <f t="shared" si="1"/>
        <v>8</v>
      </c>
      <c r="Y11" s="10">
        <f t="shared" si="2"/>
        <v>1</v>
      </c>
      <c r="Z11" s="76">
        <f t="shared" si="3"/>
        <v>6076</v>
      </c>
      <c r="AA11" s="59"/>
      <c r="AB11" s="52"/>
      <c r="AC11" s="59"/>
      <c r="AD11" s="36"/>
      <c r="AF11" s="210" t="s">
        <v>25</v>
      </c>
      <c r="AG11" s="51">
        <v>736</v>
      </c>
      <c r="AH11" s="32"/>
      <c r="AI11" s="41"/>
      <c r="AJ11" s="32">
        <v>715</v>
      </c>
      <c r="AK11" s="32">
        <v>761</v>
      </c>
      <c r="AL11" s="32"/>
      <c r="AM11" s="32"/>
      <c r="AN11" s="32">
        <v>766</v>
      </c>
      <c r="AO11" s="32">
        <v>748</v>
      </c>
      <c r="AP11" s="32">
        <v>708</v>
      </c>
      <c r="AQ11" s="32"/>
      <c r="AR11" s="32"/>
      <c r="AS11" s="33">
        <v>733</v>
      </c>
      <c r="AT11" s="33">
        <v>764</v>
      </c>
      <c r="AU11" s="33"/>
      <c r="AV11" s="33"/>
      <c r="AW11" s="33"/>
      <c r="AX11" s="33"/>
      <c r="AY11" s="33">
        <v>682</v>
      </c>
      <c r="AZ11" s="31"/>
      <c r="BA11" s="31">
        <v>717</v>
      </c>
      <c r="BB11" s="8">
        <f>SUM(AG11:BA11)-708-715-682-717</f>
        <v>4508</v>
      </c>
      <c r="BC11" s="29">
        <f t="shared" si="4"/>
        <v>10</v>
      </c>
      <c r="BD11" s="10">
        <f t="shared" si="5"/>
        <v>3</v>
      </c>
      <c r="BE11" s="76">
        <f t="shared" si="6"/>
        <v>7330</v>
      </c>
      <c r="BF11" s="59">
        <v>0.76700000000000002</v>
      </c>
      <c r="BG11" s="52">
        <f t="shared" si="7"/>
        <v>5877.444589308996</v>
      </c>
      <c r="BH11" s="36">
        <f>BG11/6</f>
        <v>979.574098218166</v>
      </c>
    </row>
    <row r="12" spans="1:60" ht="14.25">
      <c r="A12" s="211" t="s">
        <v>236</v>
      </c>
      <c r="B12" s="51"/>
      <c r="C12" s="33"/>
      <c r="D12" s="33"/>
      <c r="E12" s="33"/>
      <c r="F12" s="33">
        <v>805</v>
      </c>
      <c r="G12" s="33">
        <v>774</v>
      </c>
      <c r="H12" s="33"/>
      <c r="I12" s="33">
        <v>813</v>
      </c>
      <c r="J12" s="33">
        <v>785</v>
      </c>
      <c r="K12" s="33"/>
      <c r="L12" s="33"/>
      <c r="M12" s="33">
        <v>746</v>
      </c>
      <c r="N12" s="33"/>
      <c r="O12" s="33"/>
      <c r="P12" s="33">
        <v>809</v>
      </c>
      <c r="Q12" s="33"/>
      <c r="R12" s="33"/>
      <c r="S12" s="33"/>
      <c r="T12" s="33">
        <v>676</v>
      </c>
      <c r="U12" s="21"/>
      <c r="V12" s="21"/>
      <c r="W12" s="8">
        <f>SUM(B12:V12)-746</f>
        <v>4662</v>
      </c>
      <c r="X12" s="29">
        <f t="shared" si="1"/>
        <v>7</v>
      </c>
      <c r="Y12" s="10">
        <f t="shared" si="2"/>
        <v>1</v>
      </c>
      <c r="Z12" s="76">
        <f t="shared" si="3"/>
        <v>5408</v>
      </c>
      <c r="AA12" s="59"/>
      <c r="AB12" s="52"/>
      <c r="AC12" s="5"/>
      <c r="AF12" s="210" t="s">
        <v>40</v>
      </c>
      <c r="AG12" s="51">
        <v>759</v>
      </c>
      <c r="AH12" s="32">
        <v>678</v>
      </c>
      <c r="AI12" s="41">
        <v>785</v>
      </c>
      <c r="AJ12" s="32"/>
      <c r="AK12" s="32">
        <v>809</v>
      </c>
      <c r="AL12" s="32">
        <v>772</v>
      </c>
      <c r="AM12" s="32"/>
      <c r="AN12" s="32">
        <v>819</v>
      </c>
      <c r="AO12" s="32">
        <v>805</v>
      </c>
      <c r="AP12" s="32">
        <v>744</v>
      </c>
      <c r="AQ12" s="32"/>
      <c r="AR12" s="32"/>
      <c r="AS12" s="33"/>
      <c r="AT12" s="33"/>
      <c r="AU12" s="33"/>
      <c r="AV12" s="33"/>
      <c r="AW12" s="33"/>
      <c r="AX12" s="33"/>
      <c r="AY12" s="33">
        <v>803</v>
      </c>
      <c r="AZ12" s="31">
        <v>767</v>
      </c>
      <c r="BA12" s="31">
        <v>896</v>
      </c>
      <c r="BB12" s="8">
        <f>SUM(AG12:BA12)-759-744-678-767-772</f>
        <v>4917</v>
      </c>
      <c r="BC12" s="29">
        <f t="shared" si="4"/>
        <v>11</v>
      </c>
      <c r="BD12" s="10">
        <f t="shared" si="5"/>
        <v>4</v>
      </c>
      <c r="BE12" s="76">
        <f t="shared" si="6"/>
        <v>8637</v>
      </c>
      <c r="BF12" s="59">
        <v>0.84399999999999997</v>
      </c>
      <c r="BG12" s="52">
        <f t="shared" si="7"/>
        <v>5825.8293838862564</v>
      </c>
      <c r="BH12" s="36">
        <f>BG12/6</f>
        <v>970.97156398104278</v>
      </c>
    </row>
    <row r="13" spans="1:60" ht="14.25">
      <c r="A13" s="211" t="s">
        <v>113</v>
      </c>
      <c r="B13" s="51"/>
      <c r="C13" s="32"/>
      <c r="D13" s="41"/>
      <c r="E13" s="32">
        <v>766</v>
      </c>
      <c r="F13" s="32">
        <v>791</v>
      </c>
      <c r="G13" s="32"/>
      <c r="H13" s="32">
        <v>798</v>
      </c>
      <c r="I13" s="32">
        <v>798</v>
      </c>
      <c r="J13" s="32">
        <v>782</v>
      </c>
      <c r="K13" s="32">
        <v>741</v>
      </c>
      <c r="L13" s="32">
        <v>826</v>
      </c>
      <c r="M13" s="32"/>
      <c r="N13" s="41"/>
      <c r="O13" s="41"/>
      <c r="P13" s="41">
        <v>822</v>
      </c>
      <c r="Q13" s="41">
        <v>619</v>
      </c>
      <c r="R13" s="41">
        <v>743</v>
      </c>
      <c r="S13" s="41"/>
      <c r="T13" s="41"/>
      <c r="U13" s="34"/>
      <c r="V13" s="34"/>
      <c r="W13" s="8">
        <f>SUM(B13:V13)-741-766-791-743</f>
        <v>4645</v>
      </c>
      <c r="X13" s="29">
        <f t="shared" si="1"/>
        <v>10</v>
      </c>
      <c r="Y13" s="10">
        <f t="shared" si="2"/>
        <v>1</v>
      </c>
      <c r="Z13" s="76">
        <f t="shared" si="3"/>
        <v>7686</v>
      </c>
      <c r="AA13" s="59">
        <v>0.81499999999999995</v>
      </c>
      <c r="AB13" s="52">
        <f t="shared" ref="AB13:AB18" si="8">W13/AA13</f>
        <v>5699.3865030674851</v>
      </c>
      <c r="AC13" s="5">
        <v>0.82299999999999995</v>
      </c>
      <c r="AD13" s="36">
        <f>AB13/6</f>
        <v>949.89775051124752</v>
      </c>
      <c r="AF13" s="210" t="s">
        <v>81</v>
      </c>
      <c r="AG13" s="51"/>
      <c r="AH13" s="33"/>
      <c r="AI13" s="33">
        <v>765</v>
      </c>
      <c r="AJ13" s="33">
        <v>747</v>
      </c>
      <c r="AK13" s="33"/>
      <c r="AL13" s="33"/>
      <c r="AM13" s="33"/>
      <c r="AN13" s="33"/>
      <c r="AO13" s="33">
        <v>764</v>
      </c>
      <c r="AP13" s="33"/>
      <c r="AQ13" s="33"/>
      <c r="AR13" s="33"/>
      <c r="AS13" s="33"/>
      <c r="AT13" s="33"/>
      <c r="AU13" s="33">
        <v>781</v>
      </c>
      <c r="AV13" s="33"/>
      <c r="AW13" s="33">
        <v>697</v>
      </c>
      <c r="AX13" s="33"/>
      <c r="AY13" s="33">
        <v>753</v>
      </c>
      <c r="AZ13" s="21"/>
      <c r="BA13" s="21"/>
      <c r="BB13" s="8">
        <f>SUM(AG13:BA13)</f>
        <v>4507</v>
      </c>
      <c r="BC13" s="29">
        <f t="shared" si="4"/>
        <v>6</v>
      </c>
      <c r="BD13" s="10">
        <f t="shared" si="5"/>
        <v>1</v>
      </c>
      <c r="BE13" s="76">
        <f t="shared" si="6"/>
        <v>4507</v>
      </c>
      <c r="BF13" s="59">
        <v>0.77400000000000002</v>
      </c>
      <c r="BG13" s="52">
        <f t="shared" si="7"/>
        <v>5822.9974160206721</v>
      </c>
      <c r="BH13" s="36">
        <f>BG13/BC13</f>
        <v>970.49956933677868</v>
      </c>
    </row>
    <row r="14" spans="1:60" ht="14.25">
      <c r="A14" s="210" t="s">
        <v>25</v>
      </c>
      <c r="B14" s="51">
        <v>736</v>
      </c>
      <c r="C14" s="32"/>
      <c r="D14" s="41"/>
      <c r="E14" s="32">
        <v>715</v>
      </c>
      <c r="F14" s="32">
        <v>761</v>
      </c>
      <c r="G14" s="32"/>
      <c r="H14" s="32"/>
      <c r="I14" s="32">
        <v>766</v>
      </c>
      <c r="J14" s="32">
        <v>748</v>
      </c>
      <c r="K14" s="32">
        <v>708</v>
      </c>
      <c r="L14" s="32"/>
      <c r="M14" s="32"/>
      <c r="N14" s="33">
        <v>733</v>
      </c>
      <c r="O14" s="33">
        <v>764</v>
      </c>
      <c r="P14" s="33"/>
      <c r="Q14" s="33"/>
      <c r="R14" s="33"/>
      <c r="S14" s="33"/>
      <c r="T14" s="33">
        <v>682</v>
      </c>
      <c r="U14" s="31"/>
      <c r="V14" s="31">
        <v>717</v>
      </c>
      <c r="W14" s="8">
        <f>SUM(B14:V14)-708-715-682-717</f>
        <v>4508</v>
      </c>
      <c r="X14" s="29">
        <f t="shared" si="1"/>
        <v>10</v>
      </c>
      <c r="Y14" s="10">
        <f t="shared" si="2"/>
        <v>3</v>
      </c>
      <c r="Z14" s="76">
        <f t="shared" si="3"/>
        <v>7330</v>
      </c>
      <c r="AA14" s="59">
        <v>0.76700000000000002</v>
      </c>
      <c r="AB14" s="52">
        <f t="shared" si="8"/>
        <v>5877.444589308996</v>
      </c>
      <c r="AC14" s="59">
        <v>0.73499999999999999</v>
      </c>
      <c r="AD14" s="36">
        <f>AB14/6</f>
        <v>979.574098218166</v>
      </c>
      <c r="AF14" s="211" t="s">
        <v>144</v>
      </c>
      <c r="AG14" s="51"/>
      <c r="AH14" s="32"/>
      <c r="AI14" s="41"/>
      <c r="AJ14" s="32"/>
      <c r="AK14" s="32">
        <v>872</v>
      </c>
      <c r="AL14" s="32"/>
      <c r="AM14" s="32"/>
      <c r="AN14" s="32">
        <v>868</v>
      </c>
      <c r="AO14" s="32">
        <v>850</v>
      </c>
      <c r="AP14" s="32">
        <v>816</v>
      </c>
      <c r="AQ14" s="32"/>
      <c r="AR14" s="32">
        <v>800</v>
      </c>
      <c r="AS14" s="33"/>
      <c r="AT14" s="33"/>
      <c r="AU14" s="33"/>
      <c r="AV14" s="33"/>
      <c r="AW14" s="33"/>
      <c r="AX14" s="33">
        <v>799</v>
      </c>
      <c r="AY14" s="33"/>
      <c r="AZ14" s="31"/>
      <c r="BA14" s="31">
        <v>941</v>
      </c>
      <c r="BB14" s="8">
        <f>SUM(AG14:BA14)-799</f>
        <v>5147</v>
      </c>
      <c r="BC14" s="29">
        <f t="shared" si="4"/>
        <v>7</v>
      </c>
      <c r="BD14" s="10">
        <f t="shared" si="5"/>
        <v>1</v>
      </c>
      <c r="BE14" s="76">
        <f t="shared" si="6"/>
        <v>5946</v>
      </c>
      <c r="BF14" s="59">
        <v>0.89</v>
      </c>
      <c r="BG14" s="52">
        <f t="shared" si="7"/>
        <v>5783.1460674157306</v>
      </c>
      <c r="BH14" s="36">
        <f>BG14/6</f>
        <v>963.85767790262173</v>
      </c>
    </row>
    <row r="15" spans="1:60" ht="14.25">
      <c r="A15" s="210" t="s">
        <v>81</v>
      </c>
      <c r="B15" s="51"/>
      <c r="C15" s="33"/>
      <c r="D15" s="33">
        <v>765</v>
      </c>
      <c r="E15" s="33">
        <v>747</v>
      </c>
      <c r="F15" s="33"/>
      <c r="G15" s="33"/>
      <c r="H15" s="33"/>
      <c r="I15" s="33"/>
      <c r="J15" s="33">
        <v>764</v>
      </c>
      <c r="K15" s="33"/>
      <c r="L15" s="33"/>
      <c r="M15" s="33"/>
      <c r="N15" s="33"/>
      <c r="O15" s="33"/>
      <c r="P15" s="33">
        <v>781</v>
      </c>
      <c r="Q15" s="33"/>
      <c r="R15" s="33">
        <v>697</v>
      </c>
      <c r="S15" s="33"/>
      <c r="T15" s="33">
        <v>753</v>
      </c>
      <c r="U15" s="21"/>
      <c r="V15" s="21"/>
      <c r="W15" s="8">
        <f>SUM(B15:V15)</f>
        <v>4507</v>
      </c>
      <c r="X15" s="29">
        <f t="shared" si="1"/>
        <v>6</v>
      </c>
      <c r="Y15" s="10">
        <f t="shared" si="2"/>
        <v>1</v>
      </c>
      <c r="Z15" s="76">
        <f t="shared" si="3"/>
        <v>4507</v>
      </c>
      <c r="AA15" s="59">
        <v>0.77400000000000002</v>
      </c>
      <c r="AB15" s="52">
        <f t="shared" si="8"/>
        <v>5822.9974160206721</v>
      </c>
      <c r="AC15" s="59">
        <v>0.71599999999999997</v>
      </c>
      <c r="AD15" s="36">
        <f>AB15/X15</f>
        <v>970.49956933677868</v>
      </c>
      <c r="AF15" s="211" t="s">
        <v>113</v>
      </c>
      <c r="AG15" s="51"/>
      <c r="AH15" s="32"/>
      <c r="AI15" s="41"/>
      <c r="AJ15" s="32">
        <v>766</v>
      </c>
      <c r="AK15" s="32">
        <v>791</v>
      </c>
      <c r="AL15" s="32"/>
      <c r="AM15" s="32">
        <v>798</v>
      </c>
      <c r="AN15" s="32">
        <v>798</v>
      </c>
      <c r="AO15" s="32">
        <v>782</v>
      </c>
      <c r="AP15" s="32">
        <v>741</v>
      </c>
      <c r="AQ15" s="32">
        <v>826</v>
      </c>
      <c r="AR15" s="32"/>
      <c r="AS15" s="41"/>
      <c r="AT15" s="41"/>
      <c r="AU15" s="41">
        <v>822</v>
      </c>
      <c r="AV15" s="41">
        <v>619</v>
      </c>
      <c r="AW15" s="41">
        <v>743</v>
      </c>
      <c r="AX15" s="41"/>
      <c r="AY15" s="41"/>
      <c r="AZ15" s="34"/>
      <c r="BA15" s="34"/>
      <c r="BB15" s="8">
        <f>SUM(AG15:BA15)-741-766-791-743</f>
        <v>4645</v>
      </c>
      <c r="BC15" s="29">
        <f t="shared" si="4"/>
        <v>10</v>
      </c>
      <c r="BD15" s="10">
        <f t="shared" si="5"/>
        <v>1</v>
      </c>
      <c r="BE15" s="76">
        <f t="shared" si="6"/>
        <v>7686</v>
      </c>
      <c r="BF15" s="59">
        <v>0.81499999999999995</v>
      </c>
      <c r="BG15" s="52">
        <f t="shared" si="7"/>
        <v>5699.3865030674851</v>
      </c>
      <c r="BH15" s="36">
        <f>BG15/6</f>
        <v>949.89775051124752</v>
      </c>
    </row>
    <row r="16" spans="1:60" ht="14.25">
      <c r="A16" s="211" t="s">
        <v>235</v>
      </c>
      <c r="B16" s="51"/>
      <c r="C16" s="32"/>
      <c r="D16" s="41"/>
      <c r="E16" s="32"/>
      <c r="F16" s="32">
        <v>908</v>
      </c>
      <c r="G16" s="32">
        <v>895</v>
      </c>
      <c r="H16" s="32"/>
      <c r="I16" s="32"/>
      <c r="J16" s="32">
        <v>901</v>
      </c>
      <c r="K16" s="32">
        <v>867</v>
      </c>
      <c r="L16" s="32"/>
      <c r="M16" s="32">
        <v>831</v>
      </c>
      <c r="N16" s="33"/>
      <c r="O16" s="33"/>
      <c r="P16" s="33">
        <v>923</v>
      </c>
      <c r="Q16" s="33"/>
      <c r="R16" s="33"/>
      <c r="S16" s="33"/>
      <c r="T16" s="33"/>
      <c r="U16" s="31"/>
      <c r="V16" s="31"/>
      <c r="W16" s="8">
        <f>SUM(B16:V16)-831</f>
        <v>4494</v>
      </c>
      <c r="X16" s="29">
        <f t="shared" si="1"/>
        <v>6</v>
      </c>
      <c r="Y16" s="10">
        <f t="shared" si="2"/>
        <v>0</v>
      </c>
      <c r="Z16" s="76">
        <f t="shared" si="3"/>
        <v>5325</v>
      </c>
      <c r="AA16" s="59">
        <v>0.89</v>
      </c>
      <c r="AB16" s="52">
        <f t="shared" si="8"/>
        <v>5049.4382022471909</v>
      </c>
      <c r="AC16" s="59">
        <v>0.875</v>
      </c>
      <c r="AD16" s="36">
        <f>AB16/5</f>
        <v>1009.8876404494382</v>
      </c>
      <c r="AF16" s="211" t="s">
        <v>142</v>
      </c>
      <c r="AG16" s="51"/>
      <c r="AH16" s="32"/>
      <c r="AI16" s="41"/>
      <c r="AJ16" s="32"/>
      <c r="AK16" s="32">
        <v>873</v>
      </c>
      <c r="AL16" s="32"/>
      <c r="AM16" s="32"/>
      <c r="AN16" s="32">
        <v>866</v>
      </c>
      <c r="AO16" s="32">
        <v>836</v>
      </c>
      <c r="AP16" s="32"/>
      <c r="AQ16" s="32">
        <v>855</v>
      </c>
      <c r="AR16" s="32"/>
      <c r="AS16" s="33"/>
      <c r="AT16" s="33"/>
      <c r="AU16" s="33"/>
      <c r="AV16" s="33"/>
      <c r="AW16" s="33"/>
      <c r="AX16" s="33"/>
      <c r="AY16" s="33"/>
      <c r="AZ16" s="31"/>
      <c r="BA16" s="31">
        <v>926</v>
      </c>
      <c r="BB16" s="8">
        <f>SUM(AG16:BA16)</f>
        <v>4356</v>
      </c>
      <c r="BC16" s="29">
        <f t="shared" si="4"/>
        <v>5</v>
      </c>
      <c r="BD16" s="10">
        <f t="shared" si="5"/>
        <v>1</v>
      </c>
      <c r="BE16" s="76">
        <f t="shared" si="6"/>
        <v>4356</v>
      </c>
      <c r="BF16" s="59">
        <v>0.84499999999999997</v>
      </c>
      <c r="BG16" s="52">
        <f t="shared" si="7"/>
        <v>5155.0295857988167</v>
      </c>
      <c r="BH16" s="36">
        <f>BG16/BC16</f>
        <v>1031.0059171597634</v>
      </c>
    </row>
    <row r="17" spans="1:60" ht="14.25">
      <c r="A17" s="211" t="s">
        <v>142</v>
      </c>
      <c r="B17" s="51"/>
      <c r="C17" s="32"/>
      <c r="D17" s="41"/>
      <c r="E17" s="32"/>
      <c r="F17" s="32">
        <v>873</v>
      </c>
      <c r="G17" s="32"/>
      <c r="H17" s="32"/>
      <c r="I17" s="32">
        <v>866</v>
      </c>
      <c r="J17" s="32">
        <v>836</v>
      </c>
      <c r="K17" s="32"/>
      <c r="L17" s="32">
        <v>855</v>
      </c>
      <c r="M17" s="32"/>
      <c r="N17" s="33"/>
      <c r="O17" s="33"/>
      <c r="P17" s="33"/>
      <c r="Q17" s="33"/>
      <c r="R17" s="33"/>
      <c r="S17" s="33"/>
      <c r="T17" s="33"/>
      <c r="U17" s="31"/>
      <c r="V17" s="31">
        <v>926</v>
      </c>
      <c r="W17" s="8">
        <f>SUM(B17:V17)</f>
        <v>4356</v>
      </c>
      <c r="X17" s="29">
        <f t="shared" si="1"/>
        <v>5</v>
      </c>
      <c r="Y17" s="10">
        <f t="shared" si="2"/>
        <v>1</v>
      </c>
      <c r="Z17" s="76">
        <f t="shared" si="3"/>
        <v>4356</v>
      </c>
      <c r="AA17" s="59">
        <v>0.84499999999999997</v>
      </c>
      <c r="AB17" s="52">
        <f t="shared" si="8"/>
        <v>5155.0295857988167</v>
      </c>
      <c r="AC17">
        <v>0.79</v>
      </c>
      <c r="AD17" s="36">
        <f>AB17/X17</f>
        <v>1031.0059171597634</v>
      </c>
      <c r="AF17" s="211" t="s">
        <v>235</v>
      </c>
      <c r="AG17" s="51"/>
      <c r="AH17" s="32"/>
      <c r="AI17" s="41"/>
      <c r="AJ17" s="32"/>
      <c r="AK17" s="32">
        <v>908</v>
      </c>
      <c r="AL17" s="32">
        <v>895</v>
      </c>
      <c r="AM17" s="32"/>
      <c r="AN17" s="32"/>
      <c r="AO17" s="32">
        <v>901</v>
      </c>
      <c r="AP17" s="32">
        <v>867</v>
      </c>
      <c r="AQ17" s="32"/>
      <c r="AR17" s="32">
        <v>831</v>
      </c>
      <c r="AS17" s="33"/>
      <c r="AT17" s="33"/>
      <c r="AU17" s="33">
        <v>923</v>
      </c>
      <c r="AV17" s="33"/>
      <c r="AW17" s="33"/>
      <c r="AX17" s="33"/>
      <c r="AY17" s="33"/>
      <c r="AZ17" s="31"/>
      <c r="BA17" s="31"/>
      <c r="BB17" s="8">
        <f>SUM(AG17:BA17)-831</f>
        <v>4494</v>
      </c>
      <c r="BC17" s="29">
        <f t="shared" si="4"/>
        <v>6</v>
      </c>
      <c r="BD17" s="10">
        <f t="shared" si="5"/>
        <v>0</v>
      </c>
      <c r="BE17" s="76">
        <f t="shared" si="6"/>
        <v>5325</v>
      </c>
      <c r="BF17" s="59">
        <v>0.89</v>
      </c>
      <c r="BG17" s="52">
        <f t="shared" si="7"/>
        <v>5049.4382022471909</v>
      </c>
      <c r="BH17" s="36">
        <f>BG17/5</f>
        <v>1009.8876404494382</v>
      </c>
    </row>
    <row r="18" spans="1:60" ht="14.25">
      <c r="A18" s="211" t="s">
        <v>112</v>
      </c>
      <c r="B18" s="51"/>
      <c r="C18" s="42"/>
      <c r="D18" s="41"/>
      <c r="E18" s="43">
        <v>870</v>
      </c>
      <c r="F18" s="43">
        <v>896</v>
      </c>
      <c r="G18" s="43"/>
      <c r="H18" s="43"/>
      <c r="I18" s="43"/>
      <c r="J18" s="43"/>
      <c r="K18" s="43"/>
      <c r="L18" s="43">
        <v>925</v>
      </c>
      <c r="M18" s="43"/>
      <c r="N18" s="43">
        <v>841</v>
      </c>
      <c r="O18" s="43"/>
      <c r="P18" s="43"/>
      <c r="Q18" s="43"/>
      <c r="R18" s="43"/>
      <c r="S18" s="43"/>
      <c r="T18" s="43">
        <v>795</v>
      </c>
      <c r="U18" s="35"/>
      <c r="V18" s="35"/>
      <c r="W18" s="8">
        <f>SUM(B18:V18)</f>
        <v>4327</v>
      </c>
      <c r="X18" s="29">
        <f t="shared" si="1"/>
        <v>5</v>
      </c>
      <c r="Y18" s="10">
        <f t="shared" si="2"/>
        <v>2</v>
      </c>
      <c r="Z18" s="76">
        <f t="shared" si="3"/>
        <v>4327</v>
      </c>
      <c r="AA18" s="59">
        <v>0.88300000000000001</v>
      </c>
      <c r="AB18" s="52">
        <f t="shared" si="8"/>
        <v>4900.3397508493772</v>
      </c>
      <c r="AC18" s="5">
        <v>0.80900000000000005</v>
      </c>
      <c r="AD18" s="36">
        <f>AB18/X18</f>
        <v>980.06795016987542</v>
      </c>
      <c r="AF18" s="210" t="s">
        <v>90</v>
      </c>
      <c r="AG18" s="51"/>
      <c r="AH18" s="33"/>
      <c r="AI18" s="33">
        <v>697</v>
      </c>
      <c r="AJ18" s="33"/>
      <c r="AK18" s="33"/>
      <c r="AL18" s="33"/>
      <c r="AM18" s="33"/>
      <c r="AN18" s="33"/>
      <c r="AO18" s="33">
        <v>713</v>
      </c>
      <c r="AP18" s="33">
        <v>662</v>
      </c>
      <c r="AQ18" s="33"/>
      <c r="AR18" s="33"/>
      <c r="AS18" s="33"/>
      <c r="AT18" s="33"/>
      <c r="AU18" s="33"/>
      <c r="AV18" s="33"/>
      <c r="AW18" s="33">
        <v>668</v>
      </c>
      <c r="AX18" s="33"/>
      <c r="AY18" s="33"/>
      <c r="AZ18" s="21"/>
      <c r="BA18" s="21">
        <v>773</v>
      </c>
      <c r="BB18" s="8">
        <f>SUM(AG18:BA18)</f>
        <v>3513</v>
      </c>
      <c r="BC18" s="29">
        <f t="shared" si="4"/>
        <v>5</v>
      </c>
      <c r="BD18" s="10">
        <f t="shared" si="5"/>
        <v>1</v>
      </c>
      <c r="BE18" s="76">
        <f t="shared" si="6"/>
        <v>3513</v>
      </c>
      <c r="BF18" s="121">
        <v>0.7</v>
      </c>
      <c r="BG18" s="52">
        <f t="shared" si="7"/>
        <v>5018.5714285714284</v>
      </c>
      <c r="BH18" s="36">
        <f>BG18/BC18</f>
        <v>1003.7142857142857</v>
      </c>
    </row>
    <row r="19" spans="1:60" ht="14.25">
      <c r="A19" s="211" t="s">
        <v>359</v>
      </c>
      <c r="B19" s="51"/>
      <c r="C19" s="33"/>
      <c r="D19" s="33"/>
      <c r="E19" s="33"/>
      <c r="F19" s="33"/>
      <c r="G19" s="33"/>
      <c r="H19" s="33"/>
      <c r="I19" s="33"/>
      <c r="J19" s="33">
        <v>692</v>
      </c>
      <c r="K19" s="33">
        <v>662</v>
      </c>
      <c r="L19" s="33"/>
      <c r="M19" s="33"/>
      <c r="N19" s="33"/>
      <c r="O19" s="33">
        <v>710</v>
      </c>
      <c r="P19" s="33">
        <v>720</v>
      </c>
      <c r="Q19" s="33"/>
      <c r="R19" s="33">
        <v>599</v>
      </c>
      <c r="S19" s="33"/>
      <c r="T19" s="33">
        <v>702</v>
      </c>
      <c r="U19" s="21"/>
      <c r="V19" s="21">
        <v>756</v>
      </c>
      <c r="W19" s="8">
        <f>SUM(B19:V19)-599</f>
        <v>4242</v>
      </c>
      <c r="X19" s="29">
        <f t="shared" si="1"/>
        <v>7</v>
      </c>
      <c r="Y19" s="10">
        <f t="shared" si="2"/>
        <v>2</v>
      </c>
      <c r="Z19" s="76">
        <f t="shared" si="3"/>
        <v>4841</v>
      </c>
      <c r="AA19" s="59"/>
      <c r="AB19" s="52"/>
      <c r="AC19" s="5"/>
      <c r="AF19" s="210" t="s">
        <v>71</v>
      </c>
      <c r="AG19" s="51"/>
      <c r="AH19" s="32"/>
      <c r="AI19" s="41">
        <v>1000</v>
      </c>
      <c r="AJ19" s="32"/>
      <c r="AK19" s="32"/>
      <c r="AL19" s="32">
        <v>1000</v>
      </c>
      <c r="AM19" s="32"/>
      <c r="AN19" s="32"/>
      <c r="AO19" s="32">
        <v>1000</v>
      </c>
      <c r="AP19" s="32"/>
      <c r="AQ19" s="32"/>
      <c r="AR19" s="32"/>
      <c r="AS19" s="33"/>
      <c r="AT19" s="33"/>
      <c r="AU19" s="33">
        <v>1000</v>
      </c>
      <c r="AV19" s="33"/>
      <c r="AW19" s="33"/>
      <c r="AX19" s="33"/>
      <c r="AY19" s="33"/>
      <c r="AZ19" s="31"/>
      <c r="BA19" s="31">
        <v>962</v>
      </c>
      <c r="BB19" s="8">
        <f>SUM(AG19:BA19)</f>
        <v>4962</v>
      </c>
      <c r="BC19" s="29">
        <f t="shared" si="4"/>
        <v>5</v>
      </c>
      <c r="BD19" s="10">
        <f t="shared" si="5"/>
        <v>1</v>
      </c>
      <c r="BE19" s="76">
        <f t="shared" si="6"/>
        <v>4962</v>
      </c>
      <c r="BF19" s="59">
        <v>0.99</v>
      </c>
      <c r="BG19" s="52">
        <f t="shared" si="7"/>
        <v>5012.121212121212</v>
      </c>
      <c r="BH19" s="36">
        <f>BG19/BC19</f>
        <v>1002.4242424242424</v>
      </c>
    </row>
    <row r="20" spans="1:60" ht="14.25">
      <c r="A20" s="211" t="s">
        <v>432</v>
      </c>
      <c r="B20" s="51"/>
      <c r="C20" s="33"/>
      <c r="D20" s="33">
        <v>734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722</v>
      </c>
      <c r="P20" s="33">
        <v>730</v>
      </c>
      <c r="Q20" s="33">
        <v>640</v>
      </c>
      <c r="R20" s="33"/>
      <c r="S20" s="33"/>
      <c r="T20" s="33">
        <v>685</v>
      </c>
      <c r="U20" s="21"/>
      <c r="V20" s="21">
        <v>704</v>
      </c>
      <c r="W20" s="8">
        <f>SUM(B20:V20)</f>
        <v>4215</v>
      </c>
      <c r="X20" s="29">
        <f t="shared" si="1"/>
        <v>6</v>
      </c>
      <c r="Y20" s="10">
        <f t="shared" si="2"/>
        <v>3</v>
      </c>
      <c r="Z20" s="76">
        <f t="shared" si="3"/>
        <v>4215</v>
      </c>
      <c r="AA20" s="59"/>
      <c r="AB20" s="52"/>
      <c r="AC20" s="5"/>
      <c r="AF20" s="210" t="s">
        <v>31</v>
      </c>
      <c r="AG20" s="51">
        <v>654</v>
      </c>
      <c r="AH20" s="42"/>
      <c r="AI20" s="41">
        <v>786</v>
      </c>
      <c r="AJ20" s="43">
        <v>773</v>
      </c>
      <c r="AK20" s="43">
        <v>815</v>
      </c>
      <c r="AL20" s="43"/>
      <c r="AM20" s="43">
        <v>801</v>
      </c>
      <c r="AN20" s="43"/>
      <c r="AO20" s="43">
        <v>823</v>
      </c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35"/>
      <c r="BA20" s="35"/>
      <c r="BB20" s="8">
        <f>SUM(AG20:BA20)-654</f>
        <v>3998</v>
      </c>
      <c r="BC20" s="29">
        <f t="shared" si="4"/>
        <v>6</v>
      </c>
      <c r="BD20" s="10">
        <f t="shared" si="5"/>
        <v>0</v>
      </c>
      <c r="BE20" s="76">
        <f t="shared" si="6"/>
        <v>4652</v>
      </c>
      <c r="BF20" s="59">
        <v>0.8</v>
      </c>
      <c r="BG20" s="52">
        <f t="shared" si="7"/>
        <v>4997.5</v>
      </c>
      <c r="BH20" s="36">
        <f>BG20/5</f>
        <v>999.5</v>
      </c>
    </row>
    <row r="21" spans="1:60" ht="14.25">
      <c r="A21" s="211" t="s">
        <v>150</v>
      </c>
      <c r="B21" s="51"/>
      <c r="C21" s="40"/>
      <c r="D21" s="41"/>
      <c r="E21" s="41"/>
      <c r="F21" s="41">
        <v>839</v>
      </c>
      <c r="G21" s="41"/>
      <c r="H21" s="41"/>
      <c r="I21" s="41"/>
      <c r="J21" s="41"/>
      <c r="K21" s="41"/>
      <c r="L21" s="41"/>
      <c r="M21" s="41"/>
      <c r="N21" s="41"/>
      <c r="O21" s="41"/>
      <c r="P21" s="41">
        <v>886</v>
      </c>
      <c r="Q21" s="41">
        <v>832</v>
      </c>
      <c r="R21" s="41"/>
      <c r="S21" s="41"/>
      <c r="T21" s="41"/>
      <c r="U21" s="34">
        <v>770</v>
      </c>
      <c r="V21" s="34">
        <v>884</v>
      </c>
      <c r="W21" s="8">
        <f>SUM(B21:V21)</f>
        <v>4211</v>
      </c>
      <c r="X21" s="29">
        <f t="shared" si="1"/>
        <v>5</v>
      </c>
      <c r="Y21" s="10">
        <f t="shared" si="2"/>
        <v>3</v>
      </c>
      <c r="Z21" s="76">
        <f t="shared" si="3"/>
        <v>4211</v>
      </c>
      <c r="AA21" s="59"/>
      <c r="AB21" s="52"/>
      <c r="AF21" s="210" t="s">
        <v>5</v>
      </c>
      <c r="AG21" s="51">
        <v>792</v>
      </c>
      <c r="AH21" s="32"/>
      <c r="AI21" s="41"/>
      <c r="AJ21" s="32">
        <v>762</v>
      </c>
      <c r="AK21" s="32">
        <v>814</v>
      </c>
      <c r="AL21" s="32">
        <v>782</v>
      </c>
      <c r="AM21" s="32">
        <v>746</v>
      </c>
      <c r="AN21" s="32"/>
      <c r="AO21" s="32">
        <v>805</v>
      </c>
      <c r="AP21" s="32"/>
      <c r="AQ21" s="32">
        <v>817</v>
      </c>
      <c r="AR21" s="32">
        <v>722</v>
      </c>
      <c r="AS21" s="33"/>
      <c r="AT21" s="33">
        <v>805</v>
      </c>
      <c r="AU21" s="33"/>
      <c r="AV21" s="33"/>
      <c r="AW21" s="33"/>
      <c r="AX21" s="33">
        <v>746</v>
      </c>
      <c r="AY21" s="33"/>
      <c r="AZ21" s="31"/>
      <c r="BA21" s="31"/>
      <c r="BB21" s="8">
        <f>SUM(AG21:BA21)-762-746-722-746-782</f>
        <v>4033</v>
      </c>
      <c r="BC21" s="29">
        <f t="shared" si="4"/>
        <v>10</v>
      </c>
      <c r="BD21" s="10">
        <f t="shared" si="5"/>
        <v>0</v>
      </c>
      <c r="BE21" s="76">
        <f t="shared" si="6"/>
        <v>7791</v>
      </c>
      <c r="BF21" s="59">
        <v>0.82</v>
      </c>
      <c r="BG21" s="52">
        <f t="shared" si="7"/>
        <v>4918.2926829268299</v>
      </c>
      <c r="BH21" s="36">
        <f>BG21/5</f>
        <v>983.65853658536594</v>
      </c>
    </row>
    <row r="22" spans="1:60" ht="14.25">
      <c r="A22" s="210" t="s">
        <v>32</v>
      </c>
      <c r="B22" s="51">
        <v>706</v>
      </c>
      <c r="C22" s="42"/>
      <c r="D22" s="41">
        <v>714</v>
      </c>
      <c r="E22" s="43">
        <v>674</v>
      </c>
      <c r="F22" s="43"/>
      <c r="G22" s="43">
        <v>678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593</v>
      </c>
      <c r="S22" s="43"/>
      <c r="T22" s="43"/>
      <c r="U22" s="35">
        <v>599</v>
      </c>
      <c r="V22" s="35">
        <v>750</v>
      </c>
      <c r="W22" s="8">
        <f>SUM(B22:V22)-593</f>
        <v>4121</v>
      </c>
      <c r="X22" s="29">
        <f t="shared" si="1"/>
        <v>7</v>
      </c>
      <c r="Y22" s="10">
        <f t="shared" si="2"/>
        <v>2</v>
      </c>
      <c r="Z22" s="76">
        <f t="shared" si="3"/>
        <v>4714</v>
      </c>
      <c r="AA22" s="59">
        <v>0.7</v>
      </c>
      <c r="AB22" s="52">
        <f>W22/AA22</f>
        <v>5887.1428571428578</v>
      </c>
      <c r="AC22" s="5"/>
      <c r="AD22" s="36">
        <f>AB22/6</f>
        <v>981.19047619047626</v>
      </c>
      <c r="AF22" s="211" t="s">
        <v>112</v>
      </c>
      <c r="AG22" s="51"/>
      <c r="AH22" s="42"/>
      <c r="AI22" s="41"/>
      <c r="AJ22" s="43">
        <v>870</v>
      </c>
      <c r="AK22" s="43">
        <v>896</v>
      </c>
      <c r="AL22" s="43"/>
      <c r="AM22" s="43"/>
      <c r="AN22" s="43"/>
      <c r="AO22" s="43"/>
      <c r="AP22" s="43"/>
      <c r="AQ22" s="43">
        <v>925</v>
      </c>
      <c r="AR22" s="43"/>
      <c r="AS22" s="43">
        <v>841</v>
      </c>
      <c r="AT22" s="43"/>
      <c r="AU22" s="43"/>
      <c r="AV22" s="43"/>
      <c r="AW22" s="43"/>
      <c r="AX22" s="43"/>
      <c r="AY22" s="43">
        <v>795</v>
      </c>
      <c r="AZ22" s="35"/>
      <c r="BA22" s="35"/>
      <c r="BB22" s="8">
        <f>SUM(AG22:BA22)</f>
        <v>4327</v>
      </c>
      <c r="BC22" s="29">
        <f t="shared" si="4"/>
        <v>5</v>
      </c>
      <c r="BD22" s="10">
        <f t="shared" si="5"/>
        <v>2</v>
      </c>
      <c r="BE22" s="76">
        <f t="shared" si="6"/>
        <v>4327</v>
      </c>
      <c r="BF22" s="59">
        <v>0.88300000000000001</v>
      </c>
      <c r="BG22" s="52">
        <f t="shared" si="7"/>
        <v>4900.3397508493772</v>
      </c>
      <c r="BH22" s="36">
        <f>BG22/BC22</f>
        <v>980.06795016987542</v>
      </c>
    </row>
    <row r="23" spans="1:60" ht="14.25">
      <c r="A23" s="210" t="s">
        <v>5</v>
      </c>
      <c r="B23" s="51">
        <v>792</v>
      </c>
      <c r="C23" s="32"/>
      <c r="D23" s="41"/>
      <c r="E23" s="32">
        <v>762</v>
      </c>
      <c r="F23" s="32">
        <v>814</v>
      </c>
      <c r="G23" s="32">
        <v>782</v>
      </c>
      <c r="H23" s="32">
        <v>746</v>
      </c>
      <c r="I23" s="32"/>
      <c r="J23" s="32">
        <v>805</v>
      </c>
      <c r="K23" s="32"/>
      <c r="L23" s="32">
        <v>817</v>
      </c>
      <c r="M23" s="32">
        <v>722</v>
      </c>
      <c r="N23" s="33"/>
      <c r="O23" s="33">
        <v>805</v>
      </c>
      <c r="P23" s="33"/>
      <c r="Q23" s="33"/>
      <c r="R23" s="33"/>
      <c r="S23" s="33">
        <v>746</v>
      </c>
      <c r="T23" s="33"/>
      <c r="U23" s="31"/>
      <c r="V23" s="31"/>
      <c r="W23" s="8">
        <f>SUM(B23:V23)-762-746-722-746-782</f>
        <v>4033</v>
      </c>
      <c r="X23" s="29">
        <f t="shared" si="1"/>
        <v>10</v>
      </c>
      <c r="Y23" s="10">
        <f t="shared" si="2"/>
        <v>0</v>
      </c>
      <c r="Z23" s="76">
        <f t="shared" si="3"/>
        <v>7791</v>
      </c>
      <c r="AA23" s="59">
        <v>0.82</v>
      </c>
      <c r="AB23" s="52">
        <f>W23/AA23</f>
        <v>4918.2926829268299</v>
      </c>
      <c r="AC23" s="5">
        <v>0.79100000000000004</v>
      </c>
      <c r="AD23" s="36">
        <f>AB23/5</f>
        <v>983.65853658536594</v>
      </c>
      <c r="AF23" s="210" t="s">
        <v>93</v>
      </c>
      <c r="AG23" s="51"/>
      <c r="AH23" s="40"/>
      <c r="AI23" s="41">
        <v>693</v>
      </c>
      <c r="AJ23" s="41">
        <v>717</v>
      </c>
      <c r="AK23" s="41">
        <v>738</v>
      </c>
      <c r="AL23" s="41"/>
      <c r="AM23" s="41"/>
      <c r="AN23" s="41">
        <v>766</v>
      </c>
      <c r="AO23" s="41"/>
      <c r="AP23" s="41"/>
      <c r="AQ23" s="41"/>
      <c r="AR23" s="41"/>
      <c r="AS23" s="41"/>
      <c r="AT23" s="41"/>
      <c r="AU23" s="41"/>
      <c r="AV23" s="41">
        <v>686</v>
      </c>
      <c r="AW23" s="41"/>
      <c r="AX23" s="41"/>
      <c r="AY23" s="41"/>
      <c r="AZ23" s="34"/>
      <c r="BA23" s="34"/>
      <c r="BB23" s="8">
        <f>SUM(AG23:BA23)</f>
        <v>3600</v>
      </c>
      <c r="BC23" s="29">
        <f t="shared" si="4"/>
        <v>5</v>
      </c>
      <c r="BD23" s="10">
        <f t="shared" si="5"/>
        <v>1</v>
      </c>
      <c r="BE23" s="76">
        <f t="shared" si="6"/>
        <v>3600</v>
      </c>
      <c r="BF23" s="59">
        <v>0.73499999999999999</v>
      </c>
      <c r="BG23" s="52">
        <f t="shared" si="7"/>
        <v>4897.9591836734699</v>
      </c>
      <c r="BH23" s="36">
        <f>BG23/BC23</f>
        <v>979.59183673469397</v>
      </c>
    </row>
    <row r="24" spans="1:60" ht="14.25">
      <c r="A24" s="210" t="s">
        <v>19</v>
      </c>
      <c r="B24" s="51">
        <v>676</v>
      </c>
      <c r="C24" s="32"/>
      <c r="D24" s="41"/>
      <c r="E24" s="32">
        <v>652</v>
      </c>
      <c r="F24" s="32"/>
      <c r="G24" s="32"/>
      <c r="H24" s="32"/>
      <c r="I24" s="32">
        <v>725</v>
      </c>
      <c r="J24" s="32"/>
      <c r="K24" s="32"/>
      <c r="L24" s="32">
        <v>728</v>
      </c>
      <c r="M24" s="32"/>
      <c r="N24" s="33">
        <v>622</v>
      </c>
      <c r="O24" s="33"/>
      <c r="P24" s="33"/>
      <c r="Q24" s="33"/>
      <c r="R24" s="33"/>
      <c r="S24" s="33"/>
      <c r="T24" s="33">
        <v>627</v>
      </c>
      <c r="U24" s="31"/>
      <c r="V24" s="31"/>
      <c r="W24" s="8">
        <f>SUM(B24:V24)</f>
        <v>4030</v>
      </c>
      <c r="X24" s="29">
        <f t="shared" si="1"/>
        <v>6</v>
      </c>
      <c r="Y24" s="10">
        <f t="shared" si="2"/>
        <v>2</v>
      </c>
      <c r="Z24" s="76">
        <f t="shared" si="3"/>
        <v>4030</v>
      </c>
      <c r="AA24" s="59">
        <v>0.67</v>
      </c>
      <c r="AB24" s="52">
        <f>W24/AA24</f>
        <v>6014.9253731343279</v>
      </c>
      <c r="AC24" s="59">
        <v>0.65600000000000003</v>
      </c>
      <c r="AD24" s="36">
        <f>AB24/X24</f>
        <v>1002.4875621890546</v>
      </c>
      <c r="AF24" s="210" t="s">
        <v>86</v>
      </c>
      <c r="AG24" s="51"/>
      <c r="AH24" s="32"/>
      <c r="AI24" s="41">
        <v>730</v>
      </c>
      <c r="AJ24" s="32">
        <v>697</v>
      </c>
      <c r="AK24" s="32">
        <v>736</v>
      </c>
      <c r="AL24" s="32"/>
      <c r="AM24" s="32"/>
      <c r="AN24" s="32"/>
      <c r="AO24" s="32"/>
      <c r="AP24" s="32">
        <v>672</v>
      </c>
      <c r="AQ24" s="32">
        <v>744</v>
      </c>
      <c r="AR24" s="32">
        <v>655</v>
      </c>
      <c r="AS24" s="41"/>
      <c r="AT24" s="41"/>
      <c r="AU24" s="41"/>
      <c r="AV24" s="41"/>
      <c r="AW24" s="41"/>
      <c r="AX24" s="41">
        <v>635</v>
      </c>
      <c r="AY24" s="41"/>
      <c r="AZ24" s="34"/>
      <c r="BA24" s="34"/>
      <c r="BB24" s="8">
        <f>SUM(AG24:BA24)-655-635</f>
        <v>3579</v>
      </c>
      <c r="BC24" s="29">
        <f t="shared" si="4"/>
        <v>7</v>
      </c>
      <c r="BD24" s="10">
        <f t="shared" si="5"/>
        <v>0</v>
      </c>
      <c r="BE24" s="76">
        <f t="shared" si="6"/>
        <v>4869</v>
      </c>
      <c r="BF24" s="59">
        <v>0.74299999999999999</v>
      </c>
      <c r="BG24" s="52">
        <f t="shared" si="7"/>
        <v>4816.9582772543745</v>
      </c>
      <c r="BH24" s="36">
        <f>BG24/5</f>
        <v>963.39165545087485</v>
      </c>
    </row>
    <row r="25" spans="1:60" ht="14.25">
      <c r="A25" s="210" t="s">
        <v>95</v>
      </c>
      <c r="B25" s="51"/>
      <c r="C25" s="40"/>
      <c r="D25" s="41">
        <v>667</v>
      </c>
      <c r="E25" s="41"/>
      <c r="F25" s="41"/>
      <c r="G25" s="41"/>
      <c r="H25" s="41"/>
      <c r="I25" s="41"/>
      <c r="J25" s="41">
        <v>678</v>
      </c>
      <c r="K25" s="41">
        <v>615</v>
      </c>
      <c r="L25" s="41"/>
      <c r="M25" s="41"/>
      <c r="N25" s="41"/>
      <c r="O25" s="41">
        <v>700</v>
      </c>
      <c r="P25" s="41">
        <v>702</v>
      </c>
      <c r="Q25" s="41">
        <v>609</v>
      </c>
      <c r="R25" s="41"/>
      <c r="S25" s="41"/>
      <c r="T25" s="41"/>
      <c r="U25" s="34">
        <v>591</v>
      </c>
      <c r="V25" s="34">
        <v>662</v>
      </c>
      <c r="W25" s="8">
        <f>SUM(B25:V25)-591-609</f>
        <v>4024</v>
      </c>
      <c r="X25" s="29">
        <f t="shared" si="1"/>
        <v>8</v>
      </c>
      <c r="Y25" s="10">
        <f t="shared" si="2"/>
        <v>3</v>
      </c>
      <c r="Z25" s="76">
        <f t="shared" si="3"/>
        <v>5224</v>
      </c>
      <c r="AA25" s="59">
        <v>0.65100000000000002</v>
      </c>
      <c r="AB25" s="52">
        <f>W25/AA25</f>
        <v>6181.2596006144395</v>
      </c>
      <c r="AC25" s="5">
        <v>0.64</v>
      </c>
      <c r="AD25" s="36">
        <f>AB25/6</f>
        <v>1030.2099334357399</v>
      </c>
      <c r="AF25" s="211" t="s">
        <v>105</v>
      </c>
      <c r="AG25" s="51"/>
      <c r="AH25" s="40"/>
      <c r="AI25" s="41">
        <v>526</v>
      </c>
      <c r="AJ25" s="41"/>
      <c r="AK25" s="41">
        <v>572</v>
      </c>
      <c r="AL25" s="41">
        <v>525</v>
      </c>
      <c r="AM25" s="41"/>
      <c r="AN25" s="41">
        <v>541</v>
      </c>
      <c r="AO25" s="41">
        <v>537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34"/>
      <c r="BA25" s="34"/>
      <c r="BB25" s="8">
        <f t="shared" ref="BB25:BB31" si="9">SUM(AG25:BA25)</f>
        <v>2701</v>
      </c>
      <c r="BC25" s="29">
        <f t="shared" si="4"/>
        <v>5</v>
      </c>
      <c r="BD25" s="10">
        <f t="shared" si="5"/>
        <v>0</v>
      </c>
      <c r="BE25" s="76">
        <f t="shared" si="6"/>
        <v>2701</v>
      </c>
      <c r="BF25" s="59">
        <v>0.57099999999999995</v>
      </c>
      <c r="BG25" s="52">
        <f t="shared" si="7"/>
        <v>4730.2977232924695</v>
      </c>
      <c r="BH25" s="36">
        <f t="shared" ref="BH25:BH31" si="10">BG25/BC25</f>
        <v>946.05954465849391</v>
      </c>
    </row>
    <row r="26" spans="1:60" ht="14.25">
      <c r="A26" s="210" t="s">
        <v>31</v>
      </c>
      <c r="B26" s="51">
        <v>654</v>
      </c>
      <c r="C26" s="42"/>
      <c r="D26" s="41">
        <v>786</v>
      </c>
      <c r="E26" s="43">
        <v>773</v>
      </c>
      <c r="F26" s="43">
        <v>815</v>
      </c>
      <c r="G26" s="43"/>
      <c r="H26" s="43">
        <v>801</v>
      </c>
      <c r="I26" s="43"/>
      <c r="J26" s="43">
        <v>823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35"/>
      <c r="V26" s="35"/>
      <c r="W26" s="8">
        <f>SUM(B26:V26)-654</f>
        <v>3998</v>
      </c>
      <c r="X26" s="29">
        <f t="shared" si="1"/>
        <v>6</v>
      </c>
      <c r="Y26" s="10">
        <f t="shared" si="2"/>
        <v>0</v>
      </c>
      <c r="Z26" s="76">
        <f t="shared" si="3"/>
        <v>4652</v>
      </c>
      <c r="AA26" s="59">
        <v>0.8</v>
      </c>
      <c r="AB26" s="52">
        <f>W26/AA26</f>
        <v>4997.5</v>
      </c>
      <c r="AC26" s="5">
        <v>0.75900000000000001</v>
      </c>
      <c r="AD26" s="36">
        <f>AB26/5</f>
        <v>999.5</v>
      </c>
      <c r="AF26" s="211" t="s">
        <v>342</v>
      </c>
      <c r="AG26" s="51"/>
      <c r="AH26" s="42"/>
      <c r="AI26" s="41"/>
      <c r="AJ26" s="43"/>
      <c r="AK26" s="43"/>
      <c r="AL26" s="43"/>
      <c r="AM26" s="43"/>
      <c r="AN26" s="43"/>
      <c r="AO26" s="43">
        <v>828</v>
      </c>
      <c r="AP26" s="43"/>
      <c r="AQ26" s="43"/>
      <c r="AR26" s="43"/>
      <c r="AS26" s="43"/>
      <c r="AT26" s="43"/>
      <c r="AU26" s="43">
        <v>859</v>
      </c>
      <c r="AV26" s="43"/>
      <c r="AW26" s="43"/>
      <c r="AX26" s="43">
        <v>812</v>
      </c>
      <c r="AY26" s="43"/>
      <c r="AZ26" s="35"/>
      <c r="BA26" s="35">
        <v>927</v>
      </c>
      <c r="BB26" s="8">
        <f t="shared" si="9"/>
        <v>3426</v>
      </c>
      <c r="BC26" s="29">
        <f t="shared" si="4"/>
        <v>4</v>
      </c>
      <c r="BD26" s="10">
        <f t="shared" si="5"/>
        <v>1</v>
      </c>
      <c r="BE26" s="76">
        <f t="shared" si="6"/>
        <v>3426</v>
      </c>
      <c r="BF26" s="59">
        <v>0.82499999999999996</v>
      </c>
      <c r="BG26" s="52">
        <f t="shared" si="7"/>
        <v>4152.727272727273</v>
      </c>
      <c r="BH26" s="36">
        <f t="shared" si="10"/>
        <v>1038.1818181818182</v>
      </c>
    </row>
    <row r="27" spans="1:60" ht="14.25">
      <c r="A27" s="211" t="s">
        <v>328</v>
      </c>
      <c r="B27" s="51"/>
      <c r="C27" s="32"/>
      <c r="D27" s="41"/>
      <c r="E27" s="32"/>
      <c r="F27" s="32"/>
      <c r="G27" s="32"/>
      <c r="H27" s="32"/>
      <c r="I27" s="32">
        <v>827</v>
      </c>
      <c r="J27" s="32"/>
      <c r="K27" s="32"/>
      <c r="L27" s="32">
        <v>839</v>
      </c>
      <c r="M27" s="32">
        <v>769</v>
      </c>
      <c r="N27" s="33"/>
      <c r="O27" s="33"/>
      <c r="P27" s="33"/>
      <c r="Q27" s="33"/>
      <c r="R27" s="33">
        <v>739</v>
      </c>
      <c r="S27" s="33"/>
      <c r="T27" s="33"/>
      <c r="U27" s="31"/>
      <c r="V27" s="31">
        <v>817</v>
      </c>
      <c r="W27" s="8">
        <f>SUM(B27:V27)</f>
        <v>3991</v>
      </c>
      <c r="X27" s="29">
        <f t="shared" si="1"/>
        <v>5</v>
      </c>
      <c r="Y27" s="10">
        <f t="shared" si="2"/>
        <v>1</v>
      </c>
      <c r="Z27" s="76">
        <f t="shared" si="3"/>
        <v>3991</v>
      </c>
      <c r="AA27" s="59"/>
      <c r="AB27" s="52"/>
      <c r="AF27" s="211" t="s">
        <v>175</v>
      </c>
      <c r="AG27" s="51"/>
      <c r="AH27" s="33"/>
      <c r="AI27" s="33"/>
      <c r="AJ27" s="33"/>
      <c r="AK27" s="33">
        <v>743</v>
      </c>
      <c r="AL27" s="33"/>
      <c r="AM27" s="33"/>
      <c r="AN27" s="33">
        <v>706</v>
      </c>
      <c r="AO27" s="33"/>
      <c r="AP27" s="33"/>
      <c r="AQ27" s="33"/>
      <c r="AR27" s="33">
        <v>685</v>
      </c>
      <c r="AS27" s="33"/>
      <c r="AT27" s="33"/>
      <c r="AU27" s="33"/>
      <c r="AV27" s="33"/>
      <c r="AW27" s="33"/>
      <c r="AX27" s="33"/>
      <c r="AY27" s="33"/>
      <c r="AZ27" s="21"/>
      <c r="BA27" s="21">
        <v>721</v>
      </c>
      <c r="BB27" s="8">
        <f t="shared" si="9"/>
        <v>2855</v>
      </c>
      <c r="BC27" s="29">
        <f t="shared" si="4"/>
        <v>4</v>
      </c>
      <c r="BD27" s="10">
        <f t="shared" si="5"/>
        <v>1</v>
      </c>
      <c r="BE27" s="76">
        <f t="shared" si="6"/>
        <v>2855</v>
      </c>
      <c r="BF27" s="57">
        <v>0.73699999999999999</v>
      </c>
      <c r="BG27" s="52">
        <f t="shared" si="7"/>
        <v>3873.8127544097692</v>
      </c>
      <c r="BH27" s="36">
        <f t="shared" si="10"/>
        <v>968.45318860244231</v>
      </c>
    </row>
    <row r="28" spans="1:60" ht="14.25">
      <c r="A28" s="211" t="s">
        <v>193</v>
      </c>
      <c r="B28" s="51"/>
      <c r="C28" s="33"/>
      <c r="D28" s="33"/>
      <c r="E28" s="33"/>
      <c r="F28" s="33">
        <v>669</v>
      </c>
      <c r="G28" s="33"/>
      <c r="H28" s="33"/>
      <c r="I28" s="33">
        <v>660</v>
      </c>
      <c r="J28" s="33"/>
      <c r="K28" s="33"/>
      <c r="L28" s="33"/>
      <c r="M28" s="33"/>
      <c r="N28" s="33"/>
      <c r="O28" s="33"/>
      <c r="P28" s="33">
        <v>742</v>
      </c>
      <c r="Q28" s="33"/>
      <c r="R28" s="33"/>
      <c r="S28" s="33">
        <v>630</v>
      </c>
      <c r="T28" s="33">
        <v>641</v>
      </c>
      <c r="U28" s="21">
        <v>554</v>
      </c>
      <c r="V28" s="21"/>
      <c r="W28" s="8">
        <f>SUM(B28:V28)</f>
        <v>3896</v>
      </c>
      <c r="X28" s="29">
        <f t="shared" si="1"/>
        <v>6</v>
      </c>
      <c r="Y28" s="10">
        <f t="shared" si="2"/>
        <v>2</v>
      </c>
      <c r="Z28" s="76">
        <f t="shared" si="3"/>
        <v>3896</v>
      </c>
      <c r="AA28" s="59"/>
      <c r="AB28" s="52"/>
      <c r="AF28" s="210" t="s">
        <v>34</v>
      </c>
      <c r="AG28" s="51">
        <v>982</v>
      </c>
      <c r="AH28" s="40"/>
      <c r="AI28" s="41">
        <v>981</v>
      </c>
      <c r="AJ28" s="41"/>
      <c r="AK28" s="41">
        <v>988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34"/>
      <c r="BA28" s="34"/>
      <c r="BB28" s="8">
        <f t="shared" si="9"/>
        <v>2951</v>
      </c>
      <c r="BC28" s="29">
        <f t="shared" si="4"/>
        <v>3</v>
      </c>
      <c r="BD28" s="10">
        <f t="shared" si="5"/>
        <v>0</v>
      </c>
      <c r="BE28" s="76">
        <f t="shared" si="6"/>
        <v>2951</v>
      </c>
      <c r="BF28" s="59">
        <v>0.98299999999999998</v>
      </c>
      <c r="BG28" s="52">
        <f t="shared" si="7"/>
        <v>3002.0345879959309</v>
      </c>
      <c r="BH28" s="36">
        <f t="shared" si="10"/>
        <v>1000.6781959986437</v>
      </c>
    </row>
    <row r="29" spans="1:60" ht="14.25">
      <c r="A29" s="210" t="s">
        <v>240</v>
      </c>
      <c r="B29" s="51"/>
      <c r="C29" s="32"/>
      <c r="D29" s="41">
        <v>611</v>
      </c>
      <c r="E29" s="32"/>
      <c r="F29" s="32">
        <v>654</v>
      </c>
      <c r="G29" s="32">
        <v>617</v>
      </c>
      <c r="H29" s="32">
        <v>600</v>
      </c>
      <c r="I29" s="32"/>
      <c r="J29" s="32"/>
      <c r="K29" s="32"/>
      <c r="L29" s="32"/>
      <c r="M29" s="32">
        <v>588</v>
      </c>
      <c r="N29" s="33"/>
      <c r="O29" s="33">
        <v>692</v>
      </c>
      <c r="P29" s="33">
        <v>687</v>
      </c>
      <c r="Q29" s="33"/>
      <c r="R29" s="33">
        <v>587</v>
      </c>
      <c r="S29" s="33"/>
      <c r="T29" s="33">
        <v>587</v>
      </c>
      <c r="U29" s="31"/>
      <c r="V29" s="31">
        <v>609</v>
      </c>
      <c r="W29" s="8">
        <f>SUM(B29:V29)-588-600-587-609</f>
        <v>3848</v>
      </c>
      <c r="X29" s="29">
        <f t="shared" si="1"/>
        <v>10</v>
      </c>
      <c r="Y29" s="10">
        <f t="shared" si="2"/>
        <v>2</v>
      </c>
      <c r="Z29" s="76">
        <f t="shared" si="3"/>
        <v>6232</v>
      </c>
      <c r="AA29" s="59"/>
      <c r="AB29" s="52"/>
      <c r="AC29" s="5"/>
      <c r="AF29" s="211" t="s">
        <v>237</v>
      </c>
      <c r="AG29" s="51"/>
      <c r="AH29" s="40"/>
      <c r="AI29" s="41"/>
      <c r="AJ29" s="41"/>
      <c r="AK29" s="41">
        <v>796</v>
      </c>
      <c r="AL29" s="41"/>
      <c r="AM29" s="41"/>
      <c r="AN29" s="41"/>
      <c r="AO29" s="41">
        <v>808</v>
      </c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34">
        <v>782</v>
      </c>
      <c r="BA29" s="34"/>
      <c r="BB29" s="8">
        <f t="shared" si="9"/>
        <v>2386</v>
      </c>
      <c r="BC29" s="29">
        <f t="shared" si="4"/>
        <v>3</v>
      </c>
      <c r="BD29" s="10">
        <f t="shared" si="5"/>
        <v>1</v>
      </c>
      <c r="BE29" s="76">
        <f t="shared" si="6"/>
        <v>2386</v>
      </c>
      <c r="BF29" s="59">
        <v>0.79800000000000004</v>
      </c>
      <c r="BG29" s="52">
        <f t="shared" si="7"/>
        <v>2989.9749373433583</v>
      </c>
      <c r="BH29" s="36">
        <f t="shared" si="10"/>
        <v>996.6583124477861</v>
      </c>
    </row>
    <row r="30" spans="1:60" ht="14.25">
      <c r="A30" s="211" t="s">
        <v>101</v>
      </c>
      <c r="B30" s="51"/>
      <c r="C30" s="33"/>
      <c r="D30" s="33">
        <v>599</v>
      </c>
      <c r="E30" s="33">
        <v>599</v>
      </c>
      <c r="F30" s="33">
        <v>623</v>
      </c>
      <c r="G30" s="33"/>
      <c r="H30" s="33"/>
      <c r="I30" s="33"/>
      <c r="J30" s="33">
        <v>615</v>
      </c>
      <c r="K30" s="33"/>
      <c r="L30" s="33"/>
      <c r="M30" s="33"/>
      <c r="N30" s="33"/>
      <c r="O30" s="33"/>
      <c r="P30" s="33">
        <v>639</v>
      </c>
      <c r="Q30" s="33"/>
      <c r="R30" s="33"/>
      <c r="S30" s="33"/>
      <c r="T30" s="33"/>
      <c r="U30" s="21"/>
      <c r="V30" s="21">
        <v>655</v>
      </c>
      <c r="W30" s="8">
        <f>SUM(B30:V30)</f>
        <v>3730</v>
      </c>
      <c r="X30" s="29">
        <f t="shared" si="1"/>
        <v>6</v>
      </c>
      <c r="Y30" s="10">
        <f t="shared" si="2"/>
        <v>1</v>
      </c>
      <c r="Z30" s="76">
        <f t="shared" si="3"/>
        <v>3730</v>
      </c>
      <c r="AA30" s="59">
        <v>0.624</v>
      </c>
      <c r="AB30" s="52">
        <f>W30/AA30</f>
        <v>5977.5641025641025</v>
      </c>
      <c r="AC30" s="59">
        <v>0.624</v>
      </c>
      <c r="AD30" s="36">
        <f>AB30/X30</f>
        <v>996.26068376068372</v>
      </c>
      <c r="AF30" s="210" t="s">
        <v>18</v>
      </c>
      <c r="AG30" s="51">
        <v>653</v>
      </c>
      <c r="AH30" s="33"/>
      <c r="AI30" s="33"/>
      <c r="AJ30" s="33"/>
      <c r="AK30" s="33"/>
      <c r="AL30" s="33"/>
      <c r="AM30" s="33">
        <v>557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21"/>
      <c r="BA30" s="21">
        <v>648</v>
      </c>
      <c r="BB30" s="8">
        <f t="shared" si="9"/>
        <v>1858</v>
      </c>
      <c r="BC30" s="29">
        <f t="shared" si="4"/>
        <v>3</v>
      </c>
      <c r="BD30" s="10">
        <f t="shared" si="5"/>
        <v>1</v>
      </c>
      <c r="BE30" s="76">
        <f t="shared" si="6"/>
        <v>1858</v>
      </c>
      <c r="BF30" s="59">
        <v>0.64900000000000002</v>
      </c>
      <c r="BG30" s="52">
        <f t="shared" si="7"/>
        <v>2862.8659476117105</v>
      </c>
      <c r="BH30" s="36">
        <f t="shared" si="10"/>
        <v>954.28864920390345</v>
      </c>
    </row>
    <row r="31" spans="1:60" ht="14.25">
      <c r="A31" s="210" t="s">
        <v>93</v>
      </c>
      <c r="B31" s="51"/>
      <c r="C31" s="40"/>
      <c r="D31" s="41">
        <v>693</v>
      </c>
      <c r="E31" s="41">
        <v>717</v>
      </c>
      <c r="F31" s="41">
        <v>738</v>
      </c>
      <c r="G31" s="41"/>
      <c r="H31" s="41"/>
      <c r="I31" s="41">
        <v>766</v>
      </c>
      <c r="J31" s="41"/>
      <c r="K31" s="41"/>
      <c r="L31" s="41"/>
      <c r="M31" s="41"/>
      <c r="N31" s="41"/>
      <c r="O31" s="41"/>
      <c r="P31" s="41"/>
      <c r="Q31" s="41">
        <v>686</v>
      </c>
      <c r="R31" s="41"/>
      <c r="S31" s="41"/>
      <c r="T31" s="41"/>
      <c r="U31" s="34"/>
      <c r="V31" s="34"/>
      <c r="W31" s="8">
        <f>SUM(B31:V31)</f>
        <v>3600</v>
      </c>
      <c r="X31" s="29">
        <f t="shared" si="1"/>
        <v>5</v>
      </c>
      <c r="Y31" s="10">
        <f t="shared" si="2"/>
        <v>1</v>
      </c>
      <c r="Z31" s="76">
        <f t="shared" si="3"/>
        <v>3600</v>
      </c>
      <c r="AA31" s="59">
        <v>0.73499999999999999</v>
      </c>
      <c r="AB31" s="52">
        <f>W31/AA31</f>
        <v>4897.9591836734699</v>
      </c>
      <c r="AC31" s="5">
        <v>0.72299999999999998</v>
      </c>
      <c r="AD31" s="36">
        <f>AB31/X31</f>
        <v>979.59183673469397</v>
      </c>
      <c r="AF31" s="210" t="s">
        <v>22</v>
      </c>
      <c r="AG31" s="51">
        <v>617</v>
      </c>
      <c r="AH31" s="4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34"/>
      <c r="BA31" s="34">
        <v>694</v>
      </c>
      <c r="BB31" s="8">
        <f t="shared" si="9"/>
        <v>1311</v>
      </c>
      <c r="BC31" s="29">
        <f t="shared" si="4"/>
        <v>2</v>
      </c>
      <c r="BD31" s="10">
        <f t="shared" si="5"/>
        <v>1</v>
      </c>
      <c r="BE31" s="76">
        <f t="shared" si="6"/>
        <v>1311</v>
      </c>
      <c r="BF31" s="59">
        <v>0.63</v>
      </c>
      <c r="BG31" s="52">
        <f t="shared" si="7"/>
        <v>2080.9523809523807</v>
      </c>
      <c r="BH31" s="36">
        <f t="shared" si="10"/>
        <v>1040.4761904761904</v>
      </c>
    </row>
    <row r="32" spans="1:60" ht="14.25">
      <c r="A32" s="210" t="s">
        <v>86</v>
      </c>
      <c r="B32" s="51"/>
      <c r="C32" s="32"/>
      <c r="D32" s="41">
        <v>730</v>
      </c>
      <c r="E32" s="32">
        <v>697</v>
      </c>
      <c r="F32" s="32">
        <v>736</v>
      </c>
      <c r="G32" s="32"/>
      <c r="H32" s="32"/>
      <c r="I32" s="32"/>
      <c r="J32" s="32"/>
      <c r="K32" s="32">
        <v>672</v>
      </c>
      <c r="L32" s="32">
        <v>744</v>
      </c>
      <c r="M32" s="32">
        <v>655</v>
      </c>
      <c r="N32" s="41"/>
      <c r="O32" s="41"/>
      <c r="P32" s="41"/>
      <c r="Q32" s="41"/>
      <c r="R32" s="41"/>
      <c r="S32" s="41">
        <v>635</v>
      </c>
      <c r="T32" s="41"/>
      <c r="U32" s="34"/>
      <c r="V32" s="34"/>
      <c r="W32" s="8">
        <f>SUM(B32:V32)-655-635</f>
        <v>3579</v>
      </c>
      <c r="X32" s="29">
        <f t="shared" si="1"/>
        <v>7</v>
      </c>
      <c r="Y32" s="10">
        <f t="shared" si="2"/>
        <v>0</v>
      </c>
      <c r="Z32" s="76">
        <f t="shared" si="3"/>
        <v>4869</v>
      </c>
      <c r="AA32" s="59">
        <v>0.74299999999999999</v>
      </c>
      <c r="AB32" s="52">
        <f>W32/AA32</f>
        <v>4816.9582772543745</v>
      </c>
      <c r="AC32" s="59">
        <v>0.72699999999999998</v>
      </c>
      <c r="AD32" s="36">
        <f>AB32/5</f>
        <v>963.39165545087485</v>
      </c>
      <c r="AF32" s="210"/>
      <c r="AG32" s="51"/>
      <c r="AH32" s="40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34"/>
      <c r="BA32" s="34"/>
      <c r="BB32" s="8"/>
      <c r="BC32" s="29"/>
      <c r="BD32" s="10"/>
      <c r="BE32" s="76"/>
      <c r="BF32" s="59"/>
      <c r="BG32" s="52"/>
    </row>
    <row r="33" spans="1:60" ht="14.25">
      <c r="A33" s="210" t="s">
        <v>90</v>
      </c>
      <c r="B33" s="51"/>
      <c r="C33" s="33"/>
      <c r="D33" s="33">
        <v>697</v>
      </c>
      <c r="E33" s="33"/>
      <c r="F33" s="33"/>
      <c r="G33" s="33"/>
      <c r="H33" s="33"/>
      <c r="I33" s="33"/>
      <c r="J33" s="33">
        <v>713</v>
      </c>
      <c r="K33" s="33">
        <v>662</v>
      </c>
      <c r="L33" s="33"/>
      <c r="M33" s="33"/>
      <c r="N33" s="33"/>
      <c r="O33" s="33"/>
      <c r="P33" s="33"/>
      <c r="Q33" s="33"/>
      <c r="R33" s="33">
        <v>668</v>
      </c>
      <c r="S33" s="33"/>
      <c r="T33" s="33"/>
      <c r="U33" s="21"/>
      <c r="V33" s="21">
        <v>773</v>
      </c>
      <c r="W33" s="8">
        <f t="shared" ref="W33:W64" si="11">SUM(B33:V33)</f>
        <v>3513</v>
      </c>
      <c r="X33" s="29">
        <f t="shared" si="1"/>
        <v>5</v>
      </c>
      <c r="Y33" s="10">
        <f t="shared" si="2"/>
        <v>1</v>
      </c>
      <c r="Z33" s="76">
        <f t="shared" si="3"/>
        <v>3513</v>
      </c>
      <c r="AA33" s="121">
        <v>0.7</v>
      </c>
      <c r="AB33" s="52">
        <f>W33/AA33</f>
        <v>5018.5714285714284</v>
      </c>
      <c r="AC33" s="5">
        <v>0.68899999999999995</v>
      </c>
      <c r="AD33" s="36">
        <f>AB33/X33</f>
        <v>1003.7142857142857</v>
      </c>
      <c r="AF33" s="211"/>
      <c r="AG33" s="51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21"/>
      <c r="BB33" s="8"/>
      <c r="BC33" s="29"/>
      <c r="BD33" s="10"/>
      <c r="BE33" s="76"/>
      <c r="BF33" s="59"/>
      <c r="BG33" s="52"/>
      <c r="BH33" s="36"/>
    </row>
    <row r="34" spans="1:60" ht="14.25">
      <c r="A34" s="211" t="s">
        <v>269</v>
      </c>
      <c r="B34" s="51"/>
      <c r="C34" s="33"/>
      <c r="D34" s="33"/>
      <c r="E34" s="33"/>
      <c r="F34" s="33">
        <v>862</v>
      </c>
      <c r="G34" s="33"/>
      <c r="H34" s="33"/>
      <c r="I34" s="33">
        <v>842</v>
      </c>
      <c r="J34" s="33"/>
      <c r="K34" s="33"/>
      <c r="L34" s="33"/>
      <c r="M34" s="33"/>
      <c r="N34" s="33"/>
      <c r="O34" s="33"/>
      <c r="P34" s="33">
        <v>879</v>
      </c>
      <c r="Q34" s="33"/>
      <c r="R34" s="33"/>
      <c r="S34" s="33"/>
      <c r="T34" s="33"/>
      <c r="U34" s="21"/>
      <c r="V34" s="21">
        <v>907</v>
      </c>
      <c r="W34" s="8">
        <f t="shared" si="11"/>
        <v>3490</v>
      </c>
      <c r="X34" s="29">
        <f t="shared" si="1"/>
        <v>4</v>
      </c>
      <c r="Y34" s="10">
        <f>COUNTA(C34,N34,T34,U34,V34)</f>
        <v>1</v>
      </c>
      <c r="Z34" s="76">
        <f t="shared" si="3"/>
        <v>3490</v>
      </c>
      <c r="AA34" s="59"/>
      <c r="AB34" s="52"/>
      <c r="AC34" s="5"/>
      <c r="AF34" s="211"/>
      <c r="AG34" s="51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21"/>
      <c r="BB34" s="8"/>
      <c r="BC34" s="29"/>
      <c r="BD34" s="10"/>
      <c r="BE34" s="76"/>
      <c r="BF34" s="59"/>
      <c r="BG34" s="52"/>
    </row>
    <row r="35" spans="1:60" ht="14.25">
      <c r="A35" s="211" t="s">
        <v>436</v>
      </c>
      <c r="B35" s="51"/>
      <c r="C35" s="33"/>
      <c r="D35" s="33"/>
      <c r="E35" s="33"/>
      <c r="F35" s="33"/>
      <c r="G35" s="33"/>
      <c r="H35" s="33"/>
      <c r="I35" s="33"/>
      <c r="J35" s="33">
        <v>871</v>
      </c>
      <c r="K35" s="33"/>
      <c r="L35" s="33"/>
      <c r="M35" s="33"/>
      <c r="N35" s="33"/>
      <c r="O35" s="33"/>
      <c r="P35" s="33">
        <v>900</v>
      </c>
      <c r="Q35" s="33"/>
      <c r="R35" s="33"/>
      <c r="S35" s="33"/>
      <c r="T35" s="33"/>
      <c r="U35" s="21">
        <v>857</v>
      </c>
      <c r="V35" s="21">
        <v>833</v>
      </c>
      <c r="W35" s="8">
        <f t="shared" si="11"/>
        <v>3461</v>
      </c>
      <c r="X35" s="29">
        <f t="shared" si="1"/>
        <v>4</v>
      </c>
      <c r="Y35" s="10">
        <f>COUNTA(C35,N35,T35,U35,V35)</f>
        <v>2</v>
      </c>
      <c r="Z35" s="76">
        <f t="shared" si="3"/>
        <v>3461</v>
      </c>
      <c r="AA35" s="59"/>
      <c r="AB35" s="52"/>
      <c r="AC35" s="5"/>
      <c r="AF35" s="211"/>
      <c r="AG35" s="51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21"/>
      <c r="BA35" s="21"/>
      <c r="BB35" s="8"/>
      <c r="BC35" s="29"/>
      <c r="BD35" s="10"/>
      <c r="BE35" s="76"/>
      <c r="BF35" s="59"/>
      <c r="BG35" s="52"/>
    </row>
    <row r="36" spans="1:60" ht="14.25">
      <c r="A36" s="211" t="s">
        <v>342</v>
      </c>
      <c r="B36" s="51"/>
      <c r="C36" s="42"/>
      <c r="D36" s="41"/>
      <c r="E36" s="43"/>
      <c r="F36" s="43"/>
      <c r="G36" s="43"/>
      <c r="H36" s="43"/>
      <c r="I36" s="43"/>
      <c r="J36" s="43">
        <v>828</v>
      </c>
      <c r="K36" s="43"/>
      <c r="L36" s="43"/>
      <c r="M36" s="43"/>
      <c r="N36" s="43"/>
      <c r="O36" s="43"/>
      <c r="P36" s="43">
        <v>859</v>
      </c>
      <c r="Q36" s="43"/>
      <c r="R36" s="43"/>
      <c r="S36" s="43">
        <v>812</v>
      </c>
      <c r="T36" s="43"/>
      <c r="U36" s="35"/>
      <c r="V36" s="35">
        <v>927</v>
      </c>
      <c r="W36" s="8">
        <f t="shared" si="11"/>
        <v>3426</v>
      </c>
      <c r="X36" s="29">
        <f t="shared" ref="X36:X67" si="12">COUNTA(B36:V36)</f>
        <v>4</v>
      </c>
      <c r="Y36" s="10">
        <f>COUNTA(C36,N36,Q36,T36,U36,V36)</f>
        <v>1</v>
      </c>
      <c r="Z36" s="76">
        <f t="shared" ref="Z36:Z67" si="13">SUM(B36:V36)</f>
        <v>3426</v>
      </c>
      <c r="AA36" s="59">
        <v>0.82499999999999996</v>
      </c>
      <c r="AB36" s="52">
        <f>W36/AA36</f>
        <v>4152.727272727273</v>
      </c>
      <c r="AC36" s="5"/>
      <c r="AD36" s="36">
        <f>AB36/X36</f>
        <v>1038.1818181818182</v>
      </c>
      <c r="AF36" s="211"/>
      <c r="AG36" s="51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21"/>
      <c r="BA36" s="21"/>
      <c r="BB36" s="8"/>
      <c r="BC36" s="29"/>
      <c r="BD36" s="10"/>
      <c r="BE36" s="76"/>
      <c r="BF36" s="59"/>
      <c r="BG36" s="52"/>
    </row>
    <row r="37" spans="1:60" ht="14.25">
      <c r="A37" s="211" t="s">
        <v>190</v>
      </c>
      <c r="B37" s="51"/>
      <c r="C37" s="40"/>
      <c r="D37" s="41"/>
      <c r="E37" s="41"/>
      <c r="F37" s="41">
        <v>674</v>
      </c>
      <c r="G37" s="41">
        <v>671</v>
      </c>
      <c r="H37" s="41"/>
      <c r="I37" s="41"/>
      <c r="J37" s="41"/>
      <c r="K37" s="41">
        <v>623</v>
      </c>
      <c r="L37" s="41"/>
      <c r="M37" s="41"/>
      <c r="N37" s="41"/>
      <c r="O37" s="41"/>
      <c r="P37" s="41">
        <v>718</v>
      </c>
      <c r="Q37" s="41"/>
      <c r="R37" s="41"/>
      <c r="S37" s="41"/>
      <c r="T37" s="41"/>
      <c r="U37" s="34"/>
      <c r="V37" s="34">
        <v>717</v>
      </c>
      <c r="W37" s="8">
        <f t="shared" si="11"/>
        <v>3403</v>
      </c>
      <c r="X37" s="29">
        <f t="shared" si="12"/>
        <v>5</v>
      </c>
      <c r="Y37" s="10">
        <f>COUNTA(C37,N37,Q37,T37,U37,V37)</f>
        <v>1</v>
      </c>
      <c r="Z37" s="76">
        <f t="shared" si="13"/>
        <v>3403</v>
      </c>
      <c r="AA37" s="59"/>
      <c r="AB37" s="52"/>
      <c r="AC37" s="5"/>
      <c r="AF37" s="211"/>
      <c r="AG37" s="51"/>
      <c r="AH37" s="40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34"/>
      <c r="BA37" s="34"/>
      <c r="BB37" s="8"/>
      <c r="BC37" s="29"/>
      <c r="BD37" s="10"/>
      <c r="BE37" s="76"/>
      <c r="BF37" s="59"/>
      <c r="BG37" s="52"/>
    </row>
    <row r="38" spans="1:60" ht="14.25">
      <c r="A38" s="212" t="s">
        <v>470</v>
      </c>
      <c r="B38" s="5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>
        <v>634</v>
      </c>
      <c r="S38" s="33">
        <v>676</v>
      </c>
      <c r="T38" s="33">
        <v>667</v>
      </c>
      <c r="U38" s="21">
        <v>629</v>
      </c>
      <c r="V38" s="21">
        <v>778</v>
      </c>
      <c r="W38" s="8">
        <f t="shared" si="11"/>
        <v>3384</v>
      </c>
      <c r="X38" s="29">
        <f t="shared" si="12"/>
        <v>5</v>
      </c>
      <c r="Y38" s="10">
        <f>COUNTA(C38,N38,T38,U38,V38)</f>
        <v>3</v>
      </c>
      <c r="Z38" s="76">
        <f t="shared" si="13"/>
        <v>3384</v>
      </c>
      <c r="AA38" s="59"/>
      <c r="AB38" s="52"/>
      <c r="AC38" s="5"/>
      <c r="AF38" s="211"/>
      <c r="AG38" s="51"/>
      <c r="AH38" s="32"/>
      <c r="AI38" s="41"/>
      <c r="AJ38" s="32"/>
      <c r="AK38" s="32"/>
      <c r="AL38" s="32"/>
      <c r="AM38" s="32"/>
      <c r="AN38" s="32"/>
      <c r="AO38" s="32"/>
      <c r="AP38" s="32"/>
      <c r="AQ38" s="32"/>
      <c r="AR38" s="32"/>
      <c r="AS38" s="33"/>
      <c r="AT38" s="33"/>
      <c r="AU38" s="33"/>
      <c r="AV38" s="33"/>
      <c r="AW38" s="33"/>
      <c r="AX38" s="33"/>
      <c r="AY38" s="33"/>
      <c r="AZ38" s="31"/>
      <c r="BA38" s="31"/>
      <c r="BB38" s="8"/>
      <c r="BC38" s="29"/>
      <c r="BD38" s="10"/>
      <c r="BE38" s="76"/>
      <c r="BF38" s="59"/>
      <c r="BG38" s="52"/>
    </row>
    <row r="39" spans="1:60" ht="14.25">
      <c r="A39" s="211" t="s">
        <v>264</v>
      </c>
      <c r="B39" s="51"/>
      <c r="C39" s="32"/>
      <c r="D39" s="41"/>
      <c r="E39" s="32"/>
      <c r="F39" s="32"/>
      <c r="G39" s="32"/>
      <c r="H39" s="32"/>
      <c r="I39" s="32">
        <v>873</v>
      </c>
      <c r="J39" s="32"/>
      <c r="K39" s="32"/>
      <c r="L39" s="32"/>
      <c r="M39" s="32">
        <v>793</v>
      </c>
      <c r="N39" s="41"/>
      <c r="O39" s="41"/>
      <c r="P39" s="41"/>
      <c r="Q39" s="41"/>
      <c r="R39" s="41">
        <v>768</v>
      </c>
      <c r="S39" s="41"/>
      <c r="T39" s="41"/>
      <c r="U39" s="34"/>
      <c r="V39" s="34">
        <v>912</v>
      </c>
      <c r="W39" s="8">
        <f t="shared" si="11"/>
        <v>3346</v>
      </c>
      <c r="X39" s="29">
        <f t="shared" si="12"/>
        <v>4</v>
      </c>
      <c r="Y39" s="10">
        <f>COUNTA(C39,N39,Q39,T39,U39,V39)</f>
        <v>1</v>
      </c>
      <c r="Z39" s="76">
        <f t="shared" si="13"/>
        <v>3346</v>
      </c>
      <c r="AA39" s="59"/>
      <c r="AB39" s="52"/>
      <c r="AF39" s="211"/>
      <c r="AG39" s="51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21"/>
      <c r="BA39" s="21"/>
      <c r="BB39" s="8"/>
      <c r="BC39" s="29"/>
      <c r="BD39" s="10"/>
      <c r="BE39" s="76"/>
      <c r="BF39" s="59"/>
      <c r="BG39" s="52"/>
    </row>
    <row r="40" spans="1:60" ht="14.25">
      <c r="A40" s="211" t="s">
        <v>440</v>
      </c>
      <c r="B40" s="5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771</v>
      </c>
      <c r="Q40" s="33"/>
      <c r="R40" s="33"/>
      <c r="S40" s="33">
        <v>769</v>
      </c>
      <c r="T40" s="33">
        <v>665</v>
      </c>
      <c r="U40" s="21"/>
      <c r="V40" s="21">
        <v>774</v>
      </c>
      <c r="W40" s="8">
        <f t="shared" si="11"/>
        <v>2979</v>
      </c>
      <c r="X40" s="29">
        <f t="shared" si="12"/>
        <v>4</v>
      </c>
      <c r="Y40" s="10">
        <f>COUNTA(C40,N40,T40,U40,V40)</f>
        <v>2</v>
      </c>
      <c r="Z40" s="76">
        <f t="shared" si="13"/>
        <v>2979</v>
      </c>
      <c r="AA40" s="59"/>
      <c r="AB40" s="52"/>
      <c r="AC40" s="5"/>
      <c r="AF40" s="210"/>
      <c r="AG40" s="51"/>
      <c r="AH40" s="32"/>
      <c r="AI40" s="41"/>
      <c r="AJ40" s="32"/>
      <c r="AK40" s="32"/>
      <c r="AL40" s="32"/>
      <c r="AM40" s="32"/>
      <c r="AN40" s="32"/>
      <c r="AO40" s="32"/>
      <c r="AP40" s="32"/>
      <c r="AQ40" s="32"/>
      <c r="AR40" s="32"/>
      <c r="AS40" s="33"/>
      <c r="AT40" s="33"/>
      <c r="AU40" s="33"/>
      <c r="AV40" s="33"/>
      <c r="AW40" s="33"/>
      <c r="AX40" s="33"/>
      <c r="AY40" s="33"/>
      <c r="AZ40" s="31"/>
      <c r="BA40" s="31"/>
      <c r="BB40" s="8"/>
      <c r="BC40" s="29"/>
      <c r="BD40" s="10"/>
      <c r="BE40" s="76"/>
      <c r="BF40" s="59"/>
      <c r="BG40" s="52"/>
    </row>
    <row r="41" spans="1:60" ht="14.25">
      <c r="A41" s="210" t="s">
        <v>34</v>
      </c>
      <c r="B41" s="51">
        <v>982</v>
      </c>
      <c r="C41" s="40"/>
      <c r="D41" s="41">
        <v>981</v>
      </c>
      <c r="E41" s="41"/>
      <c r="F41" s="41">
        <v>988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34"/>
      <c r="V41" s="34"/>
      <c r="W41" s="8">
        <f t="shared" si="11"/>
        <v>2951</v>
      </c>
      <c r="X41" s="29">
        <f t="shared" si="12"/>
        <v>3</v>
      </c>
      <c r="Y41" s="10">
        <f t="shared" ref="Y41:Y55" si="14">COUNTA(C41,N41,Q41,T41,U41,V41)</f>
        <v>0</v>
      </c>
      <c r="Z41" s="76">
        <f t="shared" si="13"/>
        <v>2951</v>
      </c>
      <c r="AA41" s="59">
        <v>0.98299999999999998</v>
      </c>
      <c r="AB41" s="52">
        <f>W41/AA41</f>
        <v>3002.0345879959309</v>
      </c>
      <c r="AC41" s="5">
        <v>0.98</v>
      </c>
      <c r="AD41" s="36">
        <f>AB41/X41</f>
        <v>1000.6781959986437</v>
      </c>
      <c r="AF41" s="211"/>
      <c r="AG41" s="51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21"/>
      <c r="BA41" s="21"/>
      <c r="BB41" s="8"/>
      <c r="BC41" s="29"/>
      <c r="BD41" s="10"/>
      <c r="BE41" s="76"/>
      <c r="BF41" s="59"/>
      <c r="BG41" s="52"/>
    </row>
    <row r="42" spans="1:60" ht="14.25">
      <c r="A42" s="211" t="s">
        <v>175</v>
      </c>
      <c r="B42" s="51"/>
      <c r="C42" s="33"/>
      <c r="D42" s="33"/>
      <c r="E42" s="33"/>
      <c r="F42" s="33">
        <v>743</v>
      </c>
      <c r="G42" s="33"/>
      <c r="H42" s="33"/>
      <c r="I42" s="33">
        <v>706</v>
      </c>
      <c r="J42" s="33"/>
      <c r="K42" s="33"/>
      <c r="L42" s="33"/>
      <c r="M42" s="33">
        <v>685</v>
      </c>
      <c r="N42" s="33"/>
      <c r="O42" s="33"/>
      <c r="P42" s="33"/>
      <c r="Q42" s="33"/>
      <c r="R42" s="33"/>
      <c r="S42" s="33"/>
      <c r="T42" s="33"/>
      <c r="U42" s="21"/>
      <c r="V42" s="21">
        <v>721</v>
      </c>
      <c r="W42" s="8">
        <f t="shared" si="11"/>
        <v>2855</v>
      </c>
      <c r="X42" s="29">
        <f t="shared" si="12"/>
        <v>4</v>
      </c>
      <c r="Y42" s="10">
        <f t="shared" si="14"/>
        <v>1</v>
      </c>
      <c r="Z42" s="76">
        <f t="shared" si="13"/>
        <v>2855</v>
      </c>
      <c r="AA42" s="57">
        <v>0.73699999999999999</v>
      </c>
      <c r="AB42" s="52">
        <f>W42/AA42</f>
        <v>3873.8127544097692</v>
      </c>
      <c r="AC42" s="5">
        <v>0.69699999999999995</v>
      </c>
      <c r="AD42" s="36">
        <f>AB42/X42</f>
        <v>968.45318860244231</v>
      </c>
      <c r="AF42" s="211"/>
      <c r="AG42" s="51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21"/>
      <c r="BA42" s="21"/>
      <c r="BB42" s="8"/>
      <c r="BC42" s="29"/>
      <c r="BD42" s="10"/>
      <c r="BE42" s="76"/>
      <c r="BF42" s="59"/>
      <c r="BG42" s="52"/>
    </row>
    <row r="43" spans="1:60" ht="14.25">
      <c r="A43" s="211" t="s">
        <v>105</v>
      </c>
      <c r="B43" s="51"/>
      <c r="C43" s="40"/>
      <c r="D43" s="41">
        <v>526</v>
      </c>
      <c r="E43" s="41"/>
      <c r="F43" s="41">
        <v>572</v>
      </c>
      <c r="G43" s="41">
        <v>525</v>
      </c>
      <c r="H43" s="41"/>
      <c r="I43" s="41">
        <v>541</v>
      </c>
      <c r="J43" s="41">
        <v>537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34"/>
      <c r="V43" s="34"/>
      <c r="W43" s="8">
        <f t="shared" si="11"/>
        <v>2701</v>
      </c>
      <c r="X43" s="29">
        <f t="shared" si="12"/>
        <v>5</v>
      </c>
      <c r="Y43" s="10">
        <f t="shared" si="14"/>
        <v>0</v>
      </c>
      <c r="Z43" s="76">
        <f t="shared" si="13"/>
        <v>2701</v>
      </c>
      <c r="AA43" s="59">
        <v>0.57099999999999995</v>
      </c>
      <c r="AB43" s="52">
        <f>W43/AA43</f>
        <v>4730.2977232924695</v>
      </c>
      <c r="AC43" s="5">
        <v>0.57299999999999995</v>
      </c>
      <c r="AD43" s="36">
        <f>AB43/X43</f>
        <v>946.05954465849391</v>
      </c>
      <c r="AF43" s="211"/>
      <c r="AG43" s="51"/>
      <c r="AH43" s="40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34"/>
      <c r="BA43" s="34"/>
      <c r="BB43" s="8"/>
      <c r="BC43" s="29"/>
      <c r="BD43" s="10"/>
      <c r="BE43" s="76"/>
      <c r="BF43" s="59"/>
      <c r="BG43" s="52"/>
    </row>
    <row r="44" spans="1:60" ht="14.25">
      <c r="A44" s="211" t="s">
        <v>223</v>
      </c>
      <c r="B44" s="51"/>
      <c r="C44" s="33"/>
      <c r="D44" s="33"/>
      <c r="E44" s="33"/>
      <c r="F44" s="33"/>
      <c r="G44" s="33">
        <v>646</v>
      </c>
      <c r="H44" s="33"/>
      <c r="I44" s="33"/>
      <c r="J44" s="33"/>
      <c r="K44" s="33"/>
      <c r="L44" s="33"/>
      <c r="M44" s="33"/>
      <c r="N44" s="33"/>
      <c r="O44" s="33"/>
      <c r="P44" s="33">
        <v>693</v>
      </c>
      <c r="Q44" s="33"/>
      <c r="R44" s="33"/>
      <c r="S44" s="33"/>
      <c r="T44" s="33">
        <v>639</v>
      </c>
      <c r="U44" s="21"/>
      <c r="V44" s="21">
        <v>712</v>
      </c>
      <c r="W44" s="8">
        <f t="shared" si="11"/>
        <v>2690</v>
      </c>
      <c r="X44" s="29">
        <f t="shared" si="12"/>
        <v>4</v>
      </c>
      <c r="Y44" s="10">
        <f t="shared" si="14"/>
        <v>2</v>
      </c>
      <c r="Z44" s="76">
        <f t="shared" si="13"/>
        <v>2690</v>
      </c>
      <c r="AA44" s="59"/>
      <c r="AB44" s="52"/>
      <c r="AF44" s="212"/>
      <c r="AG44" s="51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21"/>
      <c r="BA44" s="21"/>
      <c r="BB44" s="8"/>
      <c r="BC44" s="29"/>
      <c r="BD44" s="10"/>
      <c r="BE44" s="76"/>
      <c r="BF44" s="59"/>
      <c r="BG44" s="52"/>
    </row>
    <row r="45" spans="1:60" ht="14.25">
      <c r="A45" s="211" t="s">
        <v>433</v>
      </c>
      <c r="B45" s="51"/>
      <c r="C45" s="32">
        <v>846</v>
      </c>
      <c r="D45" s="41"/>
      <c r="E45" s="32">
        <v>897</v>
      </c>
      <c r="F45" s="32"/>
      <c r="G45" s="32"/>
      <c r="H45" s="32"/>
      <c r="I45" s="32"/>
      <c r="J45" s="32"/>
      <c r="K45" s="32"/>
      <c r="L45" s="32"/>
      <c r="M45" s="32"/>
      <c r="N45" s="41"/>
      <c r="O45" s="41"/>
      <c r="P45" s="41"/>
      <c r="Q45" s="41">
        <v>911</v>
      </c>
      <c r="R45" s="41"/>
      <c r="S45" s="41"/>
      <c r="T45" s="41"/>
      <c r="U45" s="34"/>
      <c r="V45" s="34"/>
      <c r="W45" s="8">
        <f t="shared" si="11"/>
        <v>2654</v>
      </c>
      <c r="X45" s="29">
        <f t="shared" si="12"/>
        <v>3</v>
      </c>
      <c r="Y45" s="10">
        <f t="shared" si="14"/>
        <v>2</v>
      </c>
      <c r="Z45" s="76">
        <f t="shared" si="13"/>
        <v>2654</v>
      </c>
      <c r="AA45" s="59"/>
      <c r="AB45" s="52"/>
      <c r="AC45" s="5"/>
      <c r="AF45" s="211"/>
      <c r="AG45" s="51"/>
      <c r="AH45" s="32"/>
      <c r="AI45" s="41"/>
      <c r="AJ45" s="32"/>
      <c r="AK45" s="32"/>
      <c r="AL45" s="32"/>
      <c r="AM45" s="32"/>
      <c r="AN45" s="32"/>
      <c r="AO45" s="32"/>
      <c r="AP45" s="32"/>
      <c r="AQ45" s="32"/>
      <c r="AR45" s="32"/>
      <c r="AS45" s="41"/>
      <c r="AT45" s="41"/>
      <c r="AU45" s="41"/>
      <c r="AV45" s="41"/>
      <c r="AW45" s="41"/>
      <c r="AX45" s="41"/>
      <c r="AY45" s="41"/>
      <c r="AZ45" s="34"/>
      <c r="BA45" s="34"/>
      <c r="BB45" s="8"/>
      <c r="BC45" s="29"/>
      <c r="BD45" s="10"/>
      <c r="BE45" s="76"/>
      <c r="BF45" s="59"/>
      <c r="BG45" s="52"/>
    </row>
    <row r="46" spans="1:60" ht="14.25">
      <c r="A46" s="211" t="s">
        <v>357</v>
      </c>
      <c r="B46" s="77"/>
      <c r="C46" s="33"/>
      <c r="D46" s="33"/>
      <c r="E46" s="33"/>
      <c r="F46" s="33"/>
      <c r="G46" s="33"/>
      <c r="H46" s="33"/>
      <c r="I46" s="33"/>
      <c r="J46" s="33"/>
      <c r="K46" s="33">
        <v>794</v>
      </c>
      <c r="L46" s="33"/>
      <c r="M46" s="33"/>
      <c r="N46" s="33"/>
      <c r="O46" s="33"/>
      <c r="P46" s="33">
        <v>876</v>
      </c>
      <c r="Q46" s="33"/>
      <c r="R46" s="33"/>
      <c r="S46" s="33"/>
      <c r="T46" s="33"/>
      <c r="U46" s="21"/>
      <c r="V46" s="21">
        <v>890</v>
      </c>
      <c r="W46" s="8">
        <f t="shared" si="11"/>
        <v>2560</v>
      </c>
      <c r="X46" s="29">
        <f t="shared" si="12"/>
        <v>3</v>
      </c>
      <c r="Y46" s="10">
        <f t="shared" si="14"/>
        <v>1</v>
      </c>
      <c r="Z46" s="76">
        <f t="shared" si="13"/>
        <v>2560</v>
      </c>
      <c r="AA46" s="57"/>
      <c r="AB46" s="52"/>
      <c r="AC46" s="5"/>
      <c r="AF46" s="211"/>
      <c r="AG46" s="51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21"/>
      <c r="BA46" s="21"/>
      <c r="BB46" s="8"/>
      <c r="BC46" s="29"/>
      <c r="BD46" s="10"/>
      <c r="BE46" s="76"/>
      <c r="BF46" s="59"/>
      <c r="BG46" s="52"/>
    </row>
    <row r="47" spans="1:60" ht="14.25">
      <c r="A47" s="211" t="s">
        <v>202</v>
      </c>
      <c r="B47" s="51"/>
      <c r="C47" s="40"/>
      <c r="D47" s="41"/>
      <c r="E47" s="41"/>
      <c r="F47" s="41">
        <v>600</v>
      </c>
      <c r="G47" s="41">
        <v>600</v>
      </c>
      <c r="H47" s="41"/>
      <c r="I47" s="41"/>
      <c r="J47" s="41">
        <v>593</v>
      </c>
      <c r="K47" s="41"/>
      <c r="L47" s="41"/>
      <c r="M47" s="41"/>
      <c r="N47" s="41"/>
      <c r="O47" s="41"/>
      <c r="P47" s="41">
        <v>623</v>
      </c>
      <c r="Q47" s="41"/>
      <c r="R47" s="41"/>
      <c r="S47" s="41"/>
      <c r="T47" s="41"/>
      <c r="U47" s="34"/>
      <c r="V47" s="34"/>
      <c r="W47" s="8">
        <f t="shared" si="11"/>
        <v>2416</v>
      </c>
      <c r="X47" s="29">
        <f t="shared" si="12"/>
        <v>4</v>
      </c>
      <c r="Y47" s="10">
        <f t="shared" si="14"/>
        <v>0</v>
      </c>
      <c r="Z47" s="76">
        <f t="shared" si="13"/>
        <v>2416</v>
      </c>
      <c r="AA47" s="59"/>
      <c r="AB47" s="52"/>
      <c r="AC47" s="5"/>
      <c r="AF47" s="211"/>
      <c r="AG47" s="51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21"/>
      <c r="BA47" s="21"/>
      <c r="BB47" s="8"/>
      <c r="BC47" s="29"/>
      <c r="BD47" s="10"/>
      <c r="BE47" s="76"/>
      <c r="BF47" s="59"/>
      <c r="BG47" s="52"/>
    </row>
    <row r="48" spans="1:60" ht="14.25">
      <c r="A48" s="211" t="s">
        <v>237</v>
      </c>
      <c r="B48" s="51"/>
      <c r="C48" s="40"/>
      <c r="D48" s="41"/>
      <c r="E48" s="41"/>
      <c r="F48" s="41">
        <v>796</v>
      </c>
      <c r="G48" s="41"/>
      <c r="H48" s="41"/>
      <c r="I48" s="41"/>
      <c r="J48" s="41">
        <v>808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34">
        <v>782</v>
      </c>
      <c r="V48" s="34"/>
      <c r="W48" s="8">
        <f t="shared" si="11"/>
        <v>2386</v>
      </c>
      <c r="X48" s="29">
        <f t="shared" si="12"/>
        <v>3</v>
      </c>
      <c r="Y48" s="10">
        <f t="shared" si="14"/>
        <v>1</v>
      </c>
      <c r="Z48" s="76">
        <f t="shared" si="13"/>
        <v>2386</v>
      </c>
      <c r="AA48" s="59">
        <v>0.79800000000000004</v>
      </c>
      <c r="AB48" s="52">
        <f>W48/AA48</f>
        <v>2989.9749373433583</v>
      </c>
      <c r="AC48" s="5">
        <v>0.79800000000000004</v>
      </c>
      <c r="AD48" s="36">
        <f>AB48/X48</f>
        <v>996.6583124477861</v>
      </c>
      <c r="AF48" s="211"/>
      <c r="AG48" s="51"/>
      <c r="AH48" s="32"/>
      <c r="AI48" s="41"/>
      <c r="AJ48" s="32"/>
      <c r="AK48" s="32"/>
      <c r="AL48" s="32"/>
      <c r="AM48" s="32"/>
      <c r="AN48" s="32"/>
      <c r="AO48" s="32"/>
      <c r="AP48" s="32"/>
      <c r="AQ48" s="32"/>
      <c r="AR48" s="32"/>
      <c r="AS48" s="41"/>
      <c r="AT48" s="41"/>
      <c r="AU48" s="41"/>
      <c r="AV48" s="41"/>
      <c r="AW48" s="41"/>
      <c r="AX48" s="41"/>
      <c r="AY48" s="41"/>
      <c r="AZ48" s="34"/>
      <c r="BA48" s="34"/>
      <c r="BB48" s="8"/>
      <c r="BC48" s="29"/>
      <c r="BD48" s="10"/>
      <c r="BE48" s="76"/>
      <c r="BF48" s="59"/>
      <c r="BG48" s="52"/>
    </row>
    <row r="49" spans="1:59" ht="14.25">
      <c r="A49" s="211" t="s">
        <v>173</v>
      </c>
      <c r="B49" s="51"/>
      <c r="C49" s="42"/>
      <c r="D49" s="41"/>
      <c r="E49" s="43"/>
      <c r="F49" s="43">
        <v>753</v>
      </c>
      <c r="G49" s="43"/>
      <c r="H49" s="43"/>
      <c r="I49" s="43">
        <v>777</v>
      </c>
      <c r="J49" s="43"/>
      <c r="K49" s="43"/>
      <c r="L49" s="43"/>
      <c r="M49" s="43"/>
      <c r="N49" s="43"/>
      <c r="O49" s="43"/>
      <c r="P49" s="43">
        <v>765</v>
      </c>
      <c r="Q49" s="43"/>
      <c r="R49" s="43"/>
      <c r="S49" s="43"/>
      <c r="T49" s="43"/>
      <c r="U49" s="35"/>
      <c r="V49" s="35"/>
      <c r="W49" s="8">
        <f t="shared" si="11"/>
        <v>2295</v>
      </c>
      <c r="X49" s="29">
        <f t="shared" si="12"/>
        <v>3</v>
      </c>
      <c r="Y49" s="10">
        <f t="shared" si="14"/>
        <v>0</v>
      </c>
      <c r="Z49" s="76">
        <f t="shared" si="13"/>
        <v>2295</v>
      </c>
      <c r="AA49" s="59"/>
      <c r="AB49" s="52"/>
      <c r="AC49" s="5"/>
      <c r="AF49" s="211"/>
      <c r="AG49" s="77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21"/>
      <c r="BA49" s="21"/>
      <c r="BB49" s="8"/>
      <c r="BC49" s="29"/>
      <c r="BD49" s="10"/>
      <c r="BE49" s="76"/>
      <c r="BF49" s="57"/>
      <c r="BG49" s="52"/>
    </row>
    <row r="50" spans="1:59" ht="14.25">
      <c r="A50" s="211" t="s">
        <v>166</v>
      </c>
      <c r="B50" s="51"/>
      <c r="C50" s="40"/>
      <c r="D50" s="41"/>
      <c r="E50" s="41"/>
      <c r="F50" s="41">
        <v>782</v>
      </c>
      <c r="G50" s="41"/>
      <c r="H50" s="41"/>
      <c r="I50" s="41">
        <v>776</v>
      </c>
      <c r="J50" s="41">
        <v>727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34"/>
      <c r="V50" s="34"/>
      <c r="W50" s="8">
        <f t="shared" si="11"/>
        <v>2285</v>
      </c>
      <c r="X50" s="29">
        <f t="shared" si="12"/>
        <v>3</v>
      </c>
      <c r="Y50" s="10">
        <f t="shared" si="14"/>
        <v>0</v>
      </c>
      <c r="Z50" s="76">
        <f t="shared" si="13"/>
        <v>2285</v>
      </c>
      <c r="AA50" s="59"/>
      <c r="AB50" s="52"/>
      <c r="AC50" s="5"/>
      <c r="AF50" s="211"/>
      <c r="AG50" s="51"/>
      <c r="AH50" s="4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34"/>
      <c r="BA50" s="34"/>
      <c r="BB50" s="8"/>
      <c r="BC50" s="29"/>
      <c r="BD50" s="10"/>
      <c r="BE50" s="76"/>
      <c r="BF50" s="59"/>
      <c r="BG50" s="52"/>
    </row>
    <row r="51" spans="1:59" ht="14.25">
      <c r="A51" s="211" t="s">
        <v>179</v>
      </c>
      <c r="B51" s="51"/>
      <c r="C51" s="33"/>
      <c r="D51" s="33"/>
      <c r="E51" s="33"/>
      <c r="F51" s="33">
        <v>738</v>
      </c>
      <c r="G51" s="33"/>
      <c r="H51" s="33"/>
      <c r="I51" s="33"/>
      <c r="J51" s="33"/>
      <c r="K51" s="33"/>
      <c r="L51" s="33"/>
      <c r="M51" s="33"/>
      <c r="N51" s="33"/>
      <c r="O51" s="33"/>
      <c r="P51" s="33">
        <v>778</v>
      </c>
      <c r="Q51" s="33"/>
      <c r="R51" s="33"/>
      <c r="S51" s="33"/>
      <c r="T51" s="33"/>
      <c r="U51" s="21"/>
      <c r="V51" s="21">
        <v>725</v>
      </c>
      <c r="W51" s="8">
        <f t="shared" si="11"/>
        <v>2241</v>
      </c>
      <c r="X51" s="29">
        <f t="shared" si="12"/>
        <v>3</v>
      </c>
      <c r="Y51" s="10">
        <f t="shared" si="14"/>
        <v>1</v>
      </c>
      <c r="Z51" s="76">
        <f t="shared" si="13"/>
        <v>2241</v>
      </c>
      <c r="AA51" s="57"/>
      <c r="AB51" s="52"/>
      <c r="AF51" s="211"/>
      <c r="AG51" s="51"/>
      <c r="AH51" s="42"/>
      <c r="AI51" s="41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35"/>
      <c r="BA51" s="35"/>
      <c r="BB51" s="8"/>
      <c r="BC51" s="29"/>
      <c r="BD51" s="10"/>
      <c r="BE51" s="76"/>
      <c r="BF51" s="59"/>
      <c r="BG51" s="52"/>
    </row>
    <row r="52" spans="1:59" ht="14.25">
      <c r="A52" s="211" t="s">
        <v>220</v>
      </c>
      <c r="B52" s="51"/>
      <c r="C52" s="33"/>
      <c r="D52" s="33"/>
      <c r="E52" s="33"/>
      <c r="F52" s="33"/>
      <c r="G52" s="33">
        <v>657</v>
      </c>
      <c r="H52" s="33"/>
      <c r="I52" s="44">
        <v>701</v>
      </c>
      <c r="J52" s="44"/>
      <c r="K52" s="44"/>
      <c r="L52" s="44"/>
      <c r="M52" s="44"/>
      <c r="N52" s="33"/>
      <c r="O52" s="33"/>
      <c r="P52" s="33"/>
      <c r="Q52" s="33"/>
      <c r="R52" s="33"/>
      <c r="S52" s="33"/>
      <c r="T52" s="33"/>
      <c r="U52" s="21"/>
      <c r="V52" s="21">
        <v>738</v>
      </c>
      <c r="W52" s="8">
        <f t="shared" si="11"/>
        <v>2096</v>
      </c>
      <c r="X52" s="29">
        <f t="shared" si="12"/>
        <v>3</v>
      </c>
      <c r="Y52" s="10">
        <f t="shared" si="14"/>
        <v>1</v>
      </c>
      <c r="Z52" s="76">
        <f t="shared" si="13"/>
        <v>2096</v>
      </c>
      <c r="AA52" s="59"/>
      <c r="AB52" s="52"/>
      <c r="AF52" s="211"/>
      <c r="AG52" s="51"/>
      <c r="AH52" s="40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34"/>
      <c r="BA52" s="34"/>
      <c r="BB52" s="8"/>
      <c r="BC52" s="29"/>
      <c r="BD52" s="10"/>
      <c r="BE52" s="76"/>
      <c r="BF52" s="59"/>
      <c r="BG52" s="52"/>
    </row>
    <row r="53" spans="1:59" ht="14.25">
      <c r="A53" s="211" t="s">
        <v>120</v>
      </c>
      <c r="B53" s="51">
        <v>645</v>
      </c>
      <c r="C53" s="40"/>
      <c r="D53" s="41">
        <v>661</v>
      </c>
      <c r="E53" s="41"/>
      <c r="F53" s="41">
        <v>676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34"/>
      <c r="V53" s="34"/>
      <c r="W53" s="8">
        <f t="shared" si="11"/>
        <v>1982</v>
      </c>
      <c r="X53" s="29">
        <f t="shared" si="12"/>
        <v>3</v>
      </c>
      <c r="Y53" s="10">
        <f t="shared" si="14"/>
        <v>0</v>
      </c>
      <c r="Z53" s="76">
        <f t="shared" si="13"/>
        <v>1982</v>
      </c>
      <c r="AA53" s="59"/>
      <c r="AB53" s="52"/>
      <c r="AC53" s="5"/>
      <c r="AF53" s="211"/>
      <c r="AG53" s="51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21"/>
      <c r="BA53" s="21"/>
      <c r="BB53" s="8"/>
      <c r="BC53" s="29"/>
      <c r="BD53" s="10"/>
      <c r="BE53" s="76"/>
      <c r="BF53" s="57"/>
      <c r="BG53" s="52"/>
    </row>
    <row r="54" spans="1:59" ht="14.25">
      <c r="A54" s="210" t="s">
        <v>53</v>
      </c>
      <c r="B54" s="51">
        <v>609</v>
      </c>
      <c r="C54" s="32"/>
      <c r="D54" s="41"/>
      <c r="E54" s="32">
        <v>635</v>
      </c>
      <c r="F54" s="32">
        <v>683</v>
      </c>
      <c r="G54" s="32"/>
      <c r="H54" s="32"/>
      <c r="I54" s="32"/>
      <c r="J54" s="32"/>
      <c r="K54" s="32"/>
      <c r="L54" s="32"/>
      <c r="M54" s="32"/>
      <c r="N54" s="33"/>
      <c r="O54" s="33"/>
      <c r="P54" s="33"/>
      <c r="Q54" s="33"/>
      <c r="R54" s="33"/>
      <c r="S54" s="33"/>
      <c r="T54" s="33"/>
      <c r="U54" s="31"/>
      <c r="V54" s="31"/>
      <c r="W54" s="8">
        <f t="shared" si="11"/>
        <v>1927</v>
      </c>
      <c r="X54" s="29">
        <f t="shared" si="12"/>
        <v>3</v>
      </c>
      <c r="Y54" s="10">
        <f t="shared" si="14"/>
        <v>0</v>
      </c>
      <c r="Z54" s="76">
        <f t="shared" si="13"/>
        <v>1927</v>
      </c>
      <c r="AA54" s="59"/>
      <c r="AB54" s="52"/>
      <c r="AC54" s="5"/>
      <c r="AF54" s="211"/>
      <c r="AG54" s="51"/>
      <c r="AH54" s="33"/>
      <c r="AI54" s="33"/>
      <c r="AJ54" s="33"/>
      <c r="AK54" s="33"/>
      <c r="AL54" s="33"/>
      <c r="AM54" s="33"/>
      <c r="AN54" s="44"/>
      <c r="AO54" s="44"/>
      <c r="AP54" s="44"/>
      <c r="AQ54" s="44"/>
      <c r="AR54" s="44"/>
      <c r="AS54" s="33"/>
      <c r="AT54" s="33"/>
      <c r="AU54" s="33"/>
      <c r="AV54" s="33"/>
      <c r="AW54" s="33"/>
      <c r="AX54" s="33"/>
      <c r="AY54" s="33"/>
      <c r="AZ54" s="21"/>
      <c r="BA54" s="21"/>
      <c r="BB54" s="8"/>
      <c r="BC54" s="29"/>
      <c r="BD54" s="10"/>
      <c r="BE54" s="76"/>
      <c r="BF54" s="59"/>
      <c r="BG54" s="52"/>
    </row>
    <row r="55" spans="1:59" ht="14.25">
      <c r="A55" s="211" t="s">
        <v>414</v>
      </c>
      <c r="B55" s="51"/>
      <c r="C55" s="42"/>
      <c r="D55" s="4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>
        <v>698</v>
      </c>
      <c r="P55" s="43">
        <v>688</v>
      </c>
      <c r="Q55" s="43"/>
      <c r="R55" s="43">
        <v>531</v>
      </c>
      <c r="S55" s="43"/>
      <c r="T55" s="43"/>
      <c r="U55" s="35"/>
      <c r="V55" s="35"/>
      <c r="W55" s="8">
        <f t="shared" si="11"/>
        <v>1917</v>
      </c>
      <c r="X55" s="29">
        <f t="shared" si="12"/>
        <v>3</v>
      </c>
      <c r="Y55" s="10">
        <f t="shared" si="14"/>
        <v>0</v>
      </c>
      <c r="Z55" s="76">
        <f t="shared" si="13"/>
        <v>1917</v>
      </c>
      <c r="AA55" s="59"/>
      <c r="AB55" s="52"/>
      <c r="AC55" s="5"/>
      <c r="AF55" s="211"/>
      <c r="AG55" s="51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34"/>
      <c r="BA55" s="34"/>
      <c r="BB55" s="8"/>
      <c r="BC55" s="29"/>
      <c r="BD55" s="10"/>
      <c r="BE55" s="76"/>
      <c r="BF55" s="59"/>
      <c r="BG55" s="52"/>
    </row>
    <row r="56" spans="1:59" ht="14.25">
      <c r="A56" s="211" t="s">
        <v>444</v>
      </c>
      <c r="B56" s="5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>
        <v>641</v>
      </c>
      <c r="Q56" s="33"/>
      <c r="R56" s="33"/>
      <c r="S56" s="33"/>
      <c r="T56" s="33">
        <v>594</v>
      </c>
      <c r="U56" s="21"/>
      <c r="V56" s="21">
        <v>680</v>
      </c>
      <c r="W56" s="8">
        <f t="shared" si="11"/>
        <v>1915</v>
      </c>
      <c r="X56" s="29">
        <f t="shared" si="12"/>
        <v>3</v>
      </c>
      <c r="Y56" s="10">
        <f>COUNTA(C56,N56,T56,U56,V56)</f>
        <v>2</v>
      </c>
      <c r="Z56" s="76">
        <f t="shared" si="13"/>
        <v>1915</v>
      </c>
      <c r="AA56" s="59"/>
      <c r="AB56" s="52"/>
      <c r="AC56" s="5"/>
      <c r="AF56" s="210"/>
      <c r="AG56" s="51"/>
      <c r="AH56" s="32"/>
      <c r="AI56" s="41"/>
      <c r="AJ56" s="32"/>
      <c r="AK56" s="32"/>
      <c r="AL56" s="32"/>
      <c r="AM56" s="32"/>
      <c r="AN56" s="32"/>
      <c r="AO56" s="32"/>
      <c r="AP56" s="32"/>
      <c r="AQ56" s="32"/>
      <c r="AR56" s="32"/>
      <c r="AS56" s="33"/>
      <c r="AT56" s="33"/>
      <c r="AU56" s="33"/>
      <c r="AV56" s="33"/>
      <c r="AW56" s="33"/>
      <c r="AX56" s="33"/>
      <c r="AY56" s="33"/>
      <c r="AZ56" s="31"/>
      <c r="BA56" s="31"/>
      <c r="BB56" s="8"/>
      <c r="BC56" s="29"/>
      <c r="BD56" s="10"/>
      <c r="BE56" s="76"/>
      <c r="BF56" s="59"/>
      <c r="BG56" s="52"/>
    </row>
    <row r="57" spans="1:59" ht="14.25">
      <c r="A57" s="210" t="s">
        <v>18</v>
      </c>
      <c r="B57" s="51">
        <v>653</v>
      </c>
      <c r="C57" s="33"/>
      <c r="D57" s="33"/>
      <c r="E57" s="33"/>
      <c r="F57" s="33"/>
      <c r="G57" s="33"/>
      <c r="H57" s="33">
        <v>557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1"/>
      <c r="V57" s="21">
        <v>648</v>
      </c>
      <c r="W57" s="8">
        <f t="shared" si="11"/>
        <v>1858</v>
      </c>
      <c r="X57" s="29">
        <f t="shared" si="12"/>
        <v>3</v>
      </c>
      <c r="Y57" s="10">
        <f>COUNTA(C57,N57,Q57,T57,U57,V57)</f>
        <v>1</v>
      </c>
      <c r="Z57" s="76">
        <f t="shared" si="13"/>
        <v>1858</v>
      </c>
      <c r="AA57" s="59">
        <v>0.64900000000000002</v>
      </c>
      <c r="AB57" s="52">
        <f>W57/AA57</f>
        <v>2862.8659476117105</v>
      </c>
      <c r="AC57" s="59">
        <v>0.63400000000000001</v>
      </c>
      <c r="AD57" s="36">
        <f>AB57/X57</f>
        <v>954.28864920390345</v>
      </c>
      <c r="AF57" s="211"/>
      <c r="AG57" s="51"/>
      <c r="AH57" s="42"/>
      <c r="AI57" s="41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35"/>
      <c r="BA57" s="35"/>
      <c r="BB57" s="8"/>
      <c r="BC57" s="29"/>
      <c r="BD57" s="10"/>
      <c r="BE57" s="76"/>
      <c r="BF57" s="59"/>
      <c r="BG57" s="52"/>
    </row>
    <row r="58" spans="1:59" ht="14.25">
      <c r="A58" s="211" t="s">
        <v>347</v>
      </c>
      <c r="B58" s="51"/>
      <c r="C58" s="33"/>
      <c r="D58" s="33"/>
      <c r="E58" s="33"/>
      <c r="F58" s="33"/>
      <c r="G58" s="33"/>
      <c r="H58" s="33"/>
      <c r="I58" s="33"/>
      <c r="J58" s="33">
        <v>881</v>
      </c>
      <c r="K58" s="33">
        <v>826</v>
      </c>
      <c r="L58" s="33"/>
      <c r="M58" s="33"/>
      <c r="N58" s="33"/>
      <c r="O58" s="33"/>
      <c r="P58" s="33"/>
      <c r="Q58" s="33"/>
      <c r="R58" s="33"/>
      <c r="S58" s="33"/>
      <c r="T58" s="33"/>
      <c r="U58" s="21"/>
      <c r="V58" s="21"/>
      <c r="W58" s="8">
        <f t="shared" si="11"/>
        <v>1707</v>
      </c>
      <c r="X58" s="29">
        <f t="shared" si="12"/>
        <v>2</v>
      </c>
      <c r="Y58" s="10">
        <f>COUNTA(C58,N58,Q58,T58,U58,V58)</f>
        <v>0</v>
      </c>
      <c r="Z58" s="76">
        <f t="shared" si="13"/>
        <v>1707</v>
      </c>
      <c r="AA58" s="59"/>
      <c r="AB58" s="52"/>
      <c r="AC58" s="5"/>
      <c r="AF58" s="211"/>
      <c r="AG58" s="51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21"/>
      <c r="BA58" s="21"/>
      <c r="BB58" s="8"/>
      <c r="BC58" s="29"/>
      <c r="BD58" s="10"/>
      <c r="BE58" s="76"/>
      <c r="BF58" s="59"/>
      <c r="BG58" s="52"/>
    </row>
    <row r="59" spans="1:59" ht="14.25">
      <c r="A59" s="210" t="s">
        <v>83</v>
      </c>
      <c r="B59" s="51"/>
      <c r="C59" s="40"/>
      <c r="D59" s="41">
        <v>764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34"/>
      <c r="V59" s="34">
        <v>879</v>
      </c>
      <c r="W59" s="8">
        <f t="shared" si="11"/>
        <v>1643</v>
      </c>
      <c r="X59" s="29">
        <f t="shared" si="12"/>
        <v>2</v>
      </c>
      <c r="Y59" s="10">
        <f>COUNTA(C59,N59,Q59,T59,U59,V59)</f>
        <v>1</v>
      </c>
      <c r="Z59" s="76">
        <f t="shared" si="13"/>
        <v>1643</v>
      </c>
      <c r="AA59" s="59"/>
      <c r="AB59" s="52"/>
      <c r="AC59" s="5"/>
      <c r="AF59" s="211"/>
      <c r="AG59" s="51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21"/>
      <c r="BA59" s="21"/>
      <c r="BB59" s="8"/>
      <c r="BC59" s="29"/>
      <c r="BD59" s="10"/>
      <c r="BE59" s="76"/>
      <c r="BF59" s="59"/>
      <c r="BG59" s="52"/>
    </row>
    <row r="60" spans="1:59" ht="14.25">
      <c r="A60" s="211" t="s">
        <v>446</v>
      </c>
      <c r="B60" s="5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600</v>
      </c>
      <c r="Q60" s="33"/>
      <c r="R60" s="33">
        <v>497</v>
      </c>
      <c r="S60" s="33"/>
      <c r="T60" s="33"/>
      <c r="U60" s="21"/>
      <c r="V60" s="21">
        <v>542</v>
      </c>
      <c r="W60" s="8">
        <f t="shared" si="11"/>
        <v>1639</v>
      </c>
      <c r="X60" s="29">
        <f t="shared" si="12"/>
        <v>3</v>
      </c>
      <c r="Y60" s="10">
        <f>COUNTA(C60,N60,T60,U60,V60)</f>
        <v>1</v>
      </c>
      <c r="Z60" s="76">
        <f t="shared" si="13"/>
        <v>1639</v>
      </c>
      <c r="AA60" s="59"/>
      <c r="AB60" s="52"/>
      <c r="AC60" s="5"/>
      <c r="AF60" s="210"/>
      <c r="AG60" s="51"/>
      <c r="AH60" s="40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34"/>
      <c r="BA60" s="34"/>
      <c r="BB60" s="8"/>
      <c r="BC60" s="29"/>
      <c r="BD60" s="10"/>
      <c r="BE60" s="76"/>
      <c r="BF60" s="59"/>
      <c r="BG60" s="52"/>
    </row>
    <row r="61" spans="1:59" ht="14.25">
      <c r="A61" s="211" t="s">
        <v>379</v>
      </c>
      <c r="B61" s="51"/>
      <c r="C61" s="33"/>
      <c r="D61" s="33"/>
      <c r="E61" s="33"/>
      <c r="F61" s="33"/>
      <c r="G61" s="33"/>
      <c r="H61" s="33"/>
      <c r="I61" s="33"/>
      <c r="J61" s="33"/>
      <c r="K61" s="33"/>
      <c r="L61" s="33">
        <v>814</v>
      </c>
      <c r="M61" s="33"/>
      <c r="N61" s="33"/>
      <c r="O61" s="33"/>
      <c r="P61" s="33">
        <v>820</v>
      </c>
      <c r="Q61" s="33"/>
      <c r="R61" s="33"/>
      <c r="S61" s="33"/>
      <c r="T61" s="33"/>
      <c r="U61" s="21"/>
      <c r="V61" s="21"/>
      <c r="W61" s="8">
        <f t="shared" si="11"/>
        <v>1634</v>
      </c>
      <c r="X61" s="29">
        <f t="shared" si="12"/>
        <v>2</v>
      </c>
      <c r="Y61" s="10">
        <f t="shared" ref="Y61:Y66" si="15">COUNTA(C61,N61,Q61,T61,U61,V61)</f>
        <v>0</v>
      </c>
      <c r="Z61" s="76">
        <f t="shared" si="13"/>
        <v>1634</v>
      </c>
      <c r="AA61" s="59"/>
      <c r="AB61" s="52"/>
      <c r="AC61" s="5"/>
      <c r="AF61" s="211"/>
      <c r="AG61" s="51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21"/>
      <c r="BA61" s="21"/>
      <c r="BB61" s="8"/>
      <c r="BC61" s="29"/>
      <c r="BD61" s="10"/>
      <c r="BE61" s="76"/>
      <c r="BF61" s="59"/>
      <c r="BG61" s="52"/>
    </row>
    <row r="62" spans="1:59" ht="14.25">
      <c r="A62" s="211" t="s">
        <v>239</v>
      </c>
      <c r="B62" s="51"/>
      <c r="C62" s="32"/>
      <c r="D62" s="41"/>
      <c r="E62" s="32"/>
      <c r="F62" s="32">
        <v>722</v>
      </c>
      <c r="G62" s="32"/>
      <c r="H62" s="32"/>
      <c r="I62" s="32">
        <v>741</v>
      </c>
      <c r="J62" s="32"/>
      <c r="K62" s="32"/>
      <c r="L62" s="32"/>
      <c r="M62" s="32"/>
      <c r="N62" s="33"/>
      <c r="O62" s="33"/>
      <c r="P62" s="33"/>
      <c r="Q62" s="33"/>
      <c r="R62" s="33"/>
      <c r="S62" s="33"/>
      <c r="T62" s="33"/>
      <c r="U62" s="31"/>
      <c r="V62" s="31"/>
      <c r="W62" s="8">
        <f t="shared" si="11"/>
        <v>1463</v>
      </c>
      <c r="X62" s="29">
        <f t="shared" si="12"/>
        <v>2</v>
      </c>
      <c r="Y62" s="10">
        <f t="shared" si="15"/>
        <v>0</v>
      </c>
      <c r="Z62" s="76">
        <f t="shared" si="13"/>
        <v>1463</v>
      </c>
      <c r="AA62" s="59"/>
      <c r="AB62" s="52"/>
      <c r="AC62" s="5"/>
      <c r="AF62" s="211"/>
      <c r="AG62" s="51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21"/>
      <c r="BA62" s="21"/>
      <c r="BB62" s="8"/>
      <c r="BC62" s="29"/>
      <c r="BD62" s="10"/>
      <c r="BE62" s="76"/>
      <c r="BF62" s="59"/>
      <c r="BG62" s="52"/>
    </row>
    <row r="63" spans="1:59" ht="14.25">
      <c r="A63" s="211" t="s">
        <v>247</v>
      </c>
      <c r="B63" s="51"/>
      <c r="C63" s="32"/>
      <c r="D63" s="41"/>
      <c r="E63" s="32"/>
      <c r="F63" s="32"/>
      <c r="G63" s="32">
        <v>711</v>
      </c>
      <c r="H63" s="32"/>
      <c r="I63" s="32"/>
      <c r="J63" s="32"/>
      <c r="K63" s="32"/>
      <c r="L63" s="32"/>
      <c r="M63" s="32"/>
      <c r="N63" s="33"/>
      <c r="O63" s="33"/>
      <c r="P63" s="33"/>
      <c r="Q63" s="33"/>
      <c r="R63" s="33"/>
      <c r="S63" s="33"/>
      <c r="T63" s="33"/>
      <c r="U63" s="31"/>
      <c r="V63" s="31">
        <v>721</v>
      </c>
      <c r="W63" s="8">
        <f t="shared" si="11"/>
        <v>1432</v>
      </c>
      <c r="X63" s="29">
        <f t="shared" si="12"/>
        <v>2</v>
      </c>
      <c r="Y63" s="10">
        <f t="shared" si="15"/>
        <v>1</v>
      </c>
      <c r="Z63" s="76">
        <f t="shared" si="13"/>
        <v>1432</v>
      </c>
      <c r="AA63" s="59"/>
      <c r="AB63" s="52"/>
      <c r="AF63" s="211"/>
      <c r="AG63" s="51"/>
      <c r="AH63" s="32"/>
      <c r="AI63" s="41"/>
      <c r="AJ63" s="32"/>
      <c r="AK63" s="32"/>
      <c r="AL63" s="32"/>
      <c r="AM63" s="32"/>
      <c r="AN63" s="32"/>
      <c r="AO63" s="32"/>
      <c r="AP63" s="32"/>
      <c r="AQ63" s="32"/>
      <c r="AR63" s="32"/>
      <c r="AS63" s="33"/>
      <c r="AT63" s="33"/>
      <c r="AU63" s="33"/>
      <c r="AV63" s="33"/>
      <c r="AW63" s="33"/>
      <c r="AX63" s="33"/>
      <c r="AY63" s="33"/>
      <c r="AZ63" s="31"/>
      <c r="BA63" s="31"/>
      <c r="BB63" s="8"/>
      <c r="BC63" s="29"/>
      <c r="BD63" s="10"/>
      <c r="BE63" s="76"/>
      <c r="BF63" s="59"/>
      <c r="BG63" s="52"/>
    </row>
    <row r="64" spans="1:59" ht="14.25">
      <c r="A64" s="211" t="s">
        <v>215</v>
      </c>
      <c r="B64" s="51"/>
      <c r="C64" s="33"/>
      <c r="D64" s="33"/>
      <c r="E64" s="33"/>
      <c r="F64" s="33"/>
      <c r="G64" s="33">
        <v>680</v>
      </c>
      <c r="H64" s="33"/>
      <c r="I64" s="33"/>
      <c r="J64" s="33"/>
      <c r="K64" s="33"/>
      <c r="L64" s="33"/>
      <c r="M64" s="33"/>
      <c r="N64" s="33"/>
      <c r="O64" s="33">
        <v>732</v>
      </c>
      <c r="P64" s="33"/>
      <c r="Q64" s="33"/>
      <c r="R64" s="33"/>
      <c r="S64" s="33"/>
      <c r="T64" s="33"/>
      <c r="U64" s="21"/>
      <c r="V64" s="21"/>
      <c r="W64" s="8">
        <f t="shared" si="11"/>
        <v>1412</v>
      </c>
      <c r="X64" s="29">
        <f t="shared" si="12"/>
        <v>2</v>
      </c>
      <c r="Y64" s="10">
        <f t="shared" si="15"/>
        <v>0</v>
      </c>
      <c r="Z64" s="76">
        <f t="shared" si="13"/>
        <v>1412</v>
      </c>
      <c r="AA64" s="59"/>
      <c r="AB64" s="52"/>
      <c r="AF64" s="211"/>
      <c r="AG64" s="51"/>
      <c r="AH64" s="32"/>
      <c r="AI64" s="41"/>
      <c r="AJ64" s="32"/>
      <c r="AK64" s="32"/>
      <c r="AL64" s="32"/>
      <c r="AM64" s="32"/>
      <c r="AN64" s="32"/>
      <c r="AO64" s="32"/>
      <c r="AP64" s="32"/>
      <c r="AQ64" s="32"/>
      <c r="AR64" s="32"/>
      <c r="AS64" s="33"/>
      <c r="AT64" s="33"/>
      <c r="AU64" s="33"/>
      <c r="AV64" s="33"/>
      <c r="AW64" s="33"/>
      <c r="AX64" s="33"/>
      <c r="AY64" s="33"/>
      <c r="AZ64" s="31"/>
      <c r="BA64" s="31"/>
      <c r="BB64" s="8"/>
      <c r="BC64" s="29"/>
      <c r="BD64" s="10"/>
      <c r="BE64" s="76"/>
      <c r="BF64" s="59"/>
      <c r="BG64" s="52"/>
    </row>
    <row r="65" spans="1:59" ht="14.25">
      <c r="A65" s="211" t="s">
        <v>292</v>
      </c>
      <c r="B65" s="51"/>
      <c r="C65" s="33"/>
      <c r="D65" s="33"/>
      <c r="E65" s="33"/>
      <c r="F65" s="33"/>
      <c r="G65" s="33"/>
      <c r="H65" s="33"/>
      <c r="I65" s="33">
        <v>688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21"/>
      <c r="V65" s="21">
        <v>718</v>
      </c>
      <c r="W65" s="8">
        <f t="shared" ref="W65:W96" si="16">SUM(B65:V65)</f>
        <v>1406</v>
      </c>
      <c r="X65" s="29">
        <f t="shared" si="12"/>
        <v>2</v>
      </c>
      <c r="Y65" s="10">
        <f t="shared" si="15"/>
        <v>1</v>
      </c>
      <c r="Z65" s="76">
        <f t="shared" si="13"/>
        <v>1406</v>
      </c>
      <c r="AA65" s="59"/>
      <c r="AB65" s="52"/>
      <c r="AF65" s="211"/>
      <c r="AG65" s="51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21"/>
      <c r="BA65" s="21"/>
      <c r="BB65" s="8"/>
      <c r="BC65" s="29"/>
      <c r="BD65" s="10"/>
      <c r="BE65" s="76"/>
      <c r="BF65" s="59"/>
      <c r="BG65" s="52"/>
    </row>
    <row r="66" spans="1:59" ht="14.25">
      <c r="A66" s="210" t="s">
        <v>22</v>
      </c>
      <c r="B66" s="51">
        <v>617</v>
      </c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34"/>
      <c r="V66" s="34">
        <v>694</v>
      </c>
      <c r="W66" s="8">
        <f t="shared" si="16"/>
        <v>1311</v>
      </c>
      <c r="X66" s="29">
        <f t="shared" si="12"/>
        <v>2</v>
      </c>
      <c r="Y66" s="10">
        <f t="shared" si="15"/>
        <v>1</v>
      </c>
      <c r="Z66" s="76">
        <f t="shared" si="13"/>
        <v>1311</v>
      </c>
      <c r="AA66" s="59">
        <v>0.63</v>
      </c>
      <c r="AB66" s="52">
        <f>W66/AA66</f>
        <v>2080.9523809523807</v>
      </c>
      <c r="AC66" s="5">
        <v>0.67600000000000005</v>
      </c>
      <c r="AD66" s="36">
        <f>AB66/X66</f>
        <v>1040.4761904761904</v>
      </c>
      <c r="AF66" s="211"/>
      <c r="AG66" s="51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21"/>
      <c r="BA66" s="21"/>
      <c r="BB66" s="8"/>
      <c r="BC66" s="29"/>
      <c r="BD66" s="10"/>
      <c r="BE66" s="76"/>
      <c r="BF66" s="59"/>
      <c r="BG66" s="52"/>
    </row>
    <row r="67" spans="1:59" ht="14.25">
      <c r="A67" s="211" t="s">
        <v>454</v>
      </c>
      <c r="B67" s="5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>
        <v>648</v>
      </c>
      <c r="Q67" s="33"/>
      <c r="R67" s="33">
        <v>556</v>
      </c>
      <c r="S67" s="33"/>
      <c r="T67" s="33"/>
      <c r="U67" s="21"/>
      <c r="V67" s="21"/>
      <c r="W67" s="8">
        <f t="shared" si="16"/>
        <v>1204</v>
      </c>
      <c r="X67" s="29">
        <f t="shared" si="12"/>
        <v>2</v>
      </c>
      <c r="Y67" s="10">
        <f>COUNTA(C67,N67,T67,U67,V67)</f>
        <v>0</v>
      </c>
      <c r="Z67" s="76">
        <f t="shared" si="13"/>
        <v>1204</v>
      </c>
      <c r="AA67" s="59"/>
      <c r="AB67" s="52"/>
      <c r="AC67" s="5"/>
    </row>
    <row r="68" spans="1:59" ht="14.25">
      <c r="A68" s="211" t="s">
        <v>330</v>
      </c>
      <c r="B68" s="51"/>
      <c r="C68" s="33"/>
      <c r="D68" s="33" t="s">
        <v>109</v>
      </c>
      <c r="E68" s="33"/>
      <c r="F68" s="33"/>
      <c r="G68" s="33"/>
      <c r="H68" s="33"/>
      <c r="I68" s="33">
        <v>587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1"/>
      <c r="V68" s="21">
        <v>599</v>
      </c>
      <c r="W68" s="8">
        <f t="shared" si="16"/>
        <v>1186</v>
      </c>
      <c r="X68" s="29">
        <f t="shared" ref="X68:X99" si="17">COUNTA(B68:V68)</f>
        <v>3</v>
      </c>
      <c r="Y68" s="10">
        <f t="shared" ref="Y68:Y75" si="18">COUNTA(C68,N68,Q68,T68,U68,V68)</f>
        <v>1</v>
      </c>
      <c r="Z68" s="76">
        <f t="shared" ref="Z68:Z99" si="19">SUM(B68:V68)</f>
        <v>1186</v>
      </c>
      <c r="AA68" s="59"/>
      <c r="AB68" s="52"/>
    </row>
    <row r="69" spans="1:59" ht="14.25">
      <c r="A69" s="211" t="s">
        <v>311</v>
      </c>
      <c r="B69" s="51"/>
      <c r="C69" s="33"/>
      <c r="D69" s="33"/>
      <c r="E69" s="33"/>
      <c r="F69" s="33"/>
      <c r="G69" s="33"/>
      <c r="H69" s="33"/>
      <c r="I69" s="33">
        <v>526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1"/>
      <c r="V69" s="21">
        <v>529</v>
      </c>
      <c r="W69" s="8">
        <f t="shared" si="16"/>
        <v>1055</v>
      </c>
      <c r="X69" s="29">
        <f t="shared" si="17"/>
        <v>2</v>
      </c>
      <c r="Y69" s="10">
        <f t="shared" si="18"/>
        <v>1</v>
      </c>
      <c r="Z69" s="76">
        <f t="shared" si="19"/>
        <v>1055</v>
      </c>
      <c r="AA69" s="59"/>
      <c r="AB69" s="52"/>
      <c r="AC69" s="5"/>
    </row>
    <row r="70" spans="1:59" ht="14.25">
      <c r="A70" s="211" t="s">
        <v>315</v>
      </c>
      <c r="B70" s="51"/>
      <c r="C70" s="40"/>
      <c r="D70" s="41"/>
      <c r="E70" s="41"/>
      <c r="F70" s="41"/>
      <c r="G70" s="41"/>
      <c r="H70" s="41"/>
      <c r="I70" s="41">
        <v>472</v>
      </c>
      <c r="J70" s="41"/>
      <c r="K70" s="41"/>
      <c r="L70" s="41"/>
      <c r="M70" s="41"/>
      <c r="N70" s="41"/>
      <c r="O70" s="41"/>
      <c r="P70" s="41">
        <v>493</v>
      </c>
      <c r="Q70" s="41"/>
      <c r="R70" s="41"/>
      <c r="S70" s="41"/>
      <c r="T70" s="41"/>
      <c r="U70" s="34"/>
      <c r="V70" s="34"/>
      <c r="W70" s="8">
        <f t="shared" si="16"/>
        <v>965</v>
      </c>
      <c r="X70" s="29">
        <f t="shared" si="17"/>
        <v>2</v>
      </c>
      <c r="Y70" s="10">
        <f t="shared" si="18"/>
        <v>0</v>
      </c>
      <c r="Z70" s="76">
        <f t="shared" si="19"/>
        <v>965</v>
      </c>
      <c r="AA70" s="59"/>
      <c r="AB70" s="52"/>
      <c r="AC70" s="5"/>
    </row>
    <row r="71" spans="1:59" ht="14.25">
      <c r="A71" s="211" t="s">
        <v>133</v>
      </c>
      <c r="B71" s="51"/>
      <c r="C71" s="32"/>
      <c r="D71" s="41"/>
      <c r="E71" s="32"/>
      <c r="F71" s="32">
        <v>951</v>
      </c>
      <c r="G71" s="32"/>
      <c r="H71" s="32"/>
      <c r="I71" s="32"/>
      <c r="J71" s="32"/>
      <c r="K71" s="32"/>
      <c r="L71" s="32"/>
      <c r="M71" s="32"/>
      <c r="N71" s="33"/>
      <c r="O71" s="33"/>
      <c r="P71" s="33"/>
      <c r="Q71" s="33"/>
      <c r="R71" s="33"/>
      <c r="S71" s="33"/>
      <c r="T71" s="33"/>
      <c r="U71" s="31"/>
      <c r="V71" s="31"/>
      <c r="W71" s="8">
        <f t="shared" si="16"/>
        <v>951</v>
      </c>
      <c r="X71" s="29">
        <f t="shared" si="17"/>
        <v>1</v>
      </c>
      <c r="Y71" s="10">
        <f t="shared" si="18"/>
        <v>0</v>
      </c>
      <c r="Z71" s="76">
        <f t="shared" si="19"/>
        <v>951</v>
      </c>
      <c r="AA71" s="59"/>
      <c r="AB71" s="52"/>
      <c r="AC71" s="5"/>
    </row>
    <row r="72" spans="1:59" ht="14.25">
      <c r="A72" s="211" t="s">
        <v>333</v>
      </c>
      <c r="B72" s="51"/>
      <c r="C72" s="33"/>
      <c r="D72" s="33"/>
      <c r="E72" s="33"/>
      <c r="F72" s="33"/>
      <c r="G72" s="33"/>
      <c r="H72" s="33"/>
      <c r="I72" s="33">
        <v>459</v>
      </c>
      <c r="J72" s="33"/>
      <c r="K72" s="33"/>
      <c r="L72" s="33"/>
      <c r="M72" s="33"/>
      <c r="N72" s="33"/>
      <c r="O72" s="33"/>
      <c r="P72" s="33">
        <v>490</v>
      </c>
      <c r="Q72" s="33"/>
      <c r="R72" s="33"/>
      <c r="S72" s="33"/>
      <c r="T72" s="33"/>
      <c r="U72" s="21"/>
      <c r="V72" s="21"/>
      <c r="W72" s="8">
        <f t="shared" si="16"/>
        <v>949</v>
      </c>
      <c r="X72" s="29">
        <f t="shared" si="17"/>
        <v>2</v>
      </c>
      <c r="Y72" s="10">
        <f t="shared" si="18"/>
        <v>0</v>
      </c>
      <c r="Z72" s="76">
        <f t="shared" si="19"/>
        <v>949</v>
      </c>
      <c r="AA72" s="59"/>
      <c r="AB72" s="52"/>
      <c r="AC72" s="5"/>
    </row>
    <row r="73" spans="1:59" ht="14.25">
      <c r="A73" s="211" t="s">
        <v>262</v>
      </c>
      <c r="B73" s="51"/>
      <c r="C73" s="33"/>
      <c r="D73" s="33"/>
      <c r="E73" s="33"/>
      <c r="F73" s="33"/>
      <c r="G73" s="33"/>
      <c r="H73" s="33" t="s">
        <v>109</v>
      </c>
      <c r="I73" s="33">
        <v>903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1"/>
      <c r="V73" s="21"/>
      <c r="W73" s="8">
        <f t="shared" si="16"/>
        <v>903</v>
      </c>
      <c r="X73" s="29">
        <f t="shared" si="17"/>
        <v>2</v>
      </c>
      <c r="Y73" s="10">
        <f t="shared" si="18"/>
        <v>0</v>
      </c>
      <c r="Z73" s="76">
        <f t="shared" si="19"/>
        <v>903</v>
      </c>
      <c r="AA73" s="59"/>
      <c r="AB73" s="52"/>
    </row>
    <row r="74" spans="1:59" ht="14.25">
      <c r="A74" s="211" t="s">
        <v>138</v>
      </c>
      <c r="B74" s="51"/>
      <c r="C74" s="40"/>
      <c r="D74" s="41"/>
      <c r="E74" s="41"/>
      <c r="F74" s="41">
        <v>900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34"/>
      <c r="V74" s="34"/>
      <c r="W74" s="8">
        <f t="shared" si="16"/>
        <v>900</v>
      </c>
      <c r="X74" s="29">
        <f t="shared" si="17"/>
        <v>1</v>
      </c>
      <c r="Y74" s="10">
        <f t="shared" si="18"/>
        <v>0</v>
      </c>
      <c r="Z74" s="76">
        <f t="shared" si="19"/>
        <v>900</v>
      </c>
      <c r="AA74" s="59"/>
      <c r="AB74" s="52"/>
    </row>
    <row r="75" spans="1:59" ht="14.25">
      <c r="A75" s="211" t="s">
        <v>507</v>
      </c>
      <c r="B75" s="51"/>
      <c r="C75" s="32"/>
      <c r="D75" s="41"/>
      <c r="E75" s="32"/>
      <c r="F75" s="32">
        <v>853</v>
      </c>
      <c r="G75" s="32"/>
      <c r="H75" s="32"/>
      <c r="I75" s="32"/>
      <c r="J75" s="32"/>
      <c r="K75" s="32"/>
      <c r="L75" s="32"/>
      <c r="M75" s="32"/>
      <c r="N75" s="33"/>
      <c r="O75" s="33"/>
      <c r="P75" s="33"/>
      <c r="Q75" s="33"/>
      <c r="R75" s="33"/>
      <c r="S75" s="33"/>
      <c r="T75" s="33"/>
      <c r="U75" s="31"/>
      <c r="V75" s="31"/>
      <c r="W75" s="8">
        <f t="shared" si="16"/>
        <v>853</v>
      </c>
      <c r="X75" s="29">
        <f t="shared" si="17"/>
        <v>1</v>
      </c>
      <c r="Y75" s="10">
        <f t="shared" si="18"/>
        <v>0</v>
      </c>
      <c r="Z75" s="76">
        <f t="shared" si="19"/>
        <v>853</v>
      </c>
      <c r="AA75" s="59"/>
      <c r="AB75" s="52"/>
    </row>
    <row r="76" spans="1:59">
      <c r="A76" s="213" t="s">
        <v>599</v>
      </c>
      <c r="B76" s="5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1"/>
      <c r="V76" s="21">
        <v>847</v>
      </c>
      <c r="W76" s="8">
        <f t="shared" si="16"/>
        <v>847</v>
      </c>
      <c r="X76" s="29">
        <f t="shared" si="17"/>
        <v>1</v>
      </c>
      <c r="Y76" s="10">
        <f>COUNTA(C76,N76,T76,U76,V76)</f>
        <v>1</v>
      </c>
      <c r="Z76" s="76">
        <f t="shared" si="19"/>
        <v>847</v>
      </c>
      <c r="AA76" s="5"/>
      <c r="AB76" s="54"/>
      <c r="AC76" s="5"/>
    </row>
    <row r="77" spans="1:59">
      <c r="A77" s="213" t="s">
        <v>600</v>
      </c>
      <c r="B77" s="5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21"/>
      <c r="V77" s="21">
        <v>839</v>
      </c>
      <c r="W77" s="8">
        <f t="shared" si="16"/>
        <v>839</v>
      </c>
      <c r="X77" s="29">
        <f t="shared" si="17"/>
        <v>1</v>
      </c>
      <c r="Y77" s="10">
        <f>COUNTA(C77,N77,T77,U77,V77)</f>
        <v>1</v>
      </c>
      <c r="Z77" s="76">
        <f t="shared" si="19"/>
        <v>839</v>
      </c>
      <c r="AA77" s="5"/>
      <c r="AB77" s="54"/>
      <c r="AC77" s="5"/>
    </row>
    <row r="78" spans="1:59" ht="14.25">
      <c r="A78" s="211" t="s">
        <v>152</v>
      </c>
      <c r="B78" s="51"/>
      <c r="C78" s="33"/>
      <c r="D78" s="33"/>
      <c r="E78" s="33"/>
      <c r="F78" s="33">
        <v>837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1"/>
      <c r="V78" s="21"/>
      <c r="W78" s="8">
        <f t="shared" si="16"/>
        <v>837</v>
      </c>
      <c r="X78" s="29">
        <f t="shared" si="17"/>
        <v>1</v>
      </c>
      <c r="Y78" s="10">
        <f>COUNTA(C78,N78,Q78,T78,U78,V78)</f>
        <v>0</v>
      </c>
      <c r="Z78" s="76">
        <f t="shared" si="19"/>
        <v>837</v>
      </c>
      <c r="AA78" s="59"/>
      <c r="AB78" s="52"/>
    </row>
    <row r="79" spans="1:59" ht="14.25">
      <c r="A79" s="211" t="s">
        <v>437</v>
      </c>
      <c r="B79" s="51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>
        <v>831</v>
      </c>
      <c r="Q79" s="41"/>
      <c r="R79" s="41"/>
      <c r="S79" s="41"/>
      <c r="T79" s="41"/>
      <c r="U79" s="34"/>
      <c r="V79" s="34"/>
      <c r="W79" s="8">
        <f t="shared" si="16"/>
        <v>831</v>
      </c>
      <c r="X79" s="29">
        <f t="shared" si="17"/>
        <v>1</v>
      </c>
      <c r="Y79" s="10">
        <f>COUNTA(C79,N79,T79,U79,V79)</f>
        <v>0</v>
      </c>
      <c r="Z79" s="76">
        <f t="shared" si="19"/>
        <v>831</v>
      </c>
      <c r="AA79" s="59"/>
      <c r="AB79" s="52"/>
      <c r="AC79" s="5"/>
    </row>
    <row r="80" spans="1:59" ht="14.25">
      <c r="A80" s="211" t="s">
        <v>406</v>
      </c>
      <c r="B80" s="5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>
        <v>807</v>
      </c>
      <c r="P80" s="33"/>
      <c r="Q80" s="33"/>
      <c r="R80" s="33"/>
      <c r="S80" s="33"/>
      <c r="T80" s="33"/>
      <c r="U80" s="21"/>
      <c r="V80" s="21"/>
      <c r="W80" s="8">
        <f t="shared" si="16"/>
        <v>807</v>
      </c>
      <c r="X80" s="29">
        <f t="shared" si="17"/>
        <v>1</v>
      </c>
      <c r="Y80" s="10">
        <f>COUNTA(C80,N80,Q80,T80,U80,V80)</f>
        <v>0</v>
      </c>
      <c r="Z80" s="76">
        <f t="shared" si="19"/>
        <v>807</v>
      </c>
      <c r="AA80" s="59"/>
      <c r="AB80" s="52"/>
      <c r="AC80" s="5"/>
    </row>
    <row r="81" spans="1:29" ht="14.25">
      <c r="A81" s="210" t="s">
        <v>15</v>
      </c>
      <c r="B81" s="51">
        <v>802</v>
      </c>
      <c r="C81" s="32"/>
      <c r="D81" s="41"/>
      <c r="E81" s="32"/>
      <c r="F81" s="32"/>
      <c r="G81" s="32"/>
      <c r="H81" s="32"/>
      <c r="I81" s="32"/>
      <c r="J81" s="32"/>
      <c r="K81" s="32"/>
      <c r="L81" s="32"/>
      <c r="M81" s="32"/>
      <c r="N81" s="41"/>
      <c r="O81" s="41"/>
      <c r="P81" s="41"/>
      <c r="Q81" s="41"/>
      <c r="R81" s="41"/>
      <c r="S81" s="41"/>
      <c r="T81" s="41"/>
      <c r="U81" s="34"/>
      <c r="V81" s="34"/>
      <c r="W81" s="8">
        <f t="shared" si="16"/>
        <v>802</v>
      </c>
      <c r="X81" s="29">
        <f t="shared" si="17"/>
        <v>1</v>
      </c>
      <c r="Y81" s="10">
        <f>COUNTA(C81,N81,Q81,T81,U81,V81)</f>
        <v>0</v>
      </c>
      <c r="Z81" s="76">
        <f t="shared" si="19"/>
        <v>802</v>
      </c>
      <c r="AA81" s="59"/>
      <c r="AB81" s="52"/>
      <c r="AC81" s="5"/>
    </row>
    <row r="82" spans="1:29" ht="14.25">
      <c r="A82" s="211" t="s">
        <v>344</v>
      </c>
      <c r="B82" s="51"/>
      <c r="C82" s="32"/>
      <c r="D82" s="41"/>
      <c r="E82" s="32"/>
      <c r="F82" s="32"/>
      <c r="G82" s="32"/>
      <c r="H82" s="32"/>
      <c r="I82" s="32"/>
      <c r="J82" s="32">
        <v>799</v>
      </c>
      <c r="K82" s="32"/>
      <c r="L82" s="32"/>
      <c r="M82" s="32"/>
      <c r="N82" s="33"/>
      <c r="O82" s="33"/>
      <c r="P82" s="33"/>
      <c r="Q82" s="33"/>
      <c r="R82" s="33"/>
      <c r="S82" s="33"/>
      <c r="T82" s="33"/>
      <c r="U82" s="31"/>
      <c r="V82" s="31"/>
      <c r="W82" s="8">
        <f t="shared" si="16"/>
        <v>799</v>
      </c>
      <c r="X82" s="29">
        <f t="shared" si="17"/>
        <v>1</v>
      </c>
      <c r="Y82" s="10">
        <f>COUNTA(C82,N82,Q82,T82,U82,V82)</f>
        <v>0</v>
      </c>
      <c r="Z82" s="76">
        <f t="shared" si="19"/>
        <v>799</v>
      </c>
      <c r="AA82" s="59"/>
      <c r="AB82" s="52"/>
      <c r="AC82" s="5"/>
    </row>
    <row r="83" spans="1:29">
      <c r="A83" s="213" t="s">
        <v>601</v>
      </c>
      <c r="B83" s="5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21"/>
      <c r="V83" s="21">
        <v>794</v>
      </c>
      <c r="W83" s="8">
        <f t="shared" si="16"/>
        <v>794</v>
      </c>
      <c r="X83" s="29">
        <f t="shared" si="17"/>
        <v>1</v>
      </c>
      <c r="Y83" s="10">
        <f>COUNTA(C83,N83,T83,U83,V83)</f>
        <v>1</v>
      </c>
      <c r="Z83" s="76">
        <f t="shared" si="19"/>
        <v>794</v>
      </c>
      <c r="AA83" s="5"/>
      <c r="AB83" s="54"/>
      <c r="AC83" s="5"/>
    </row>
    <row r="84" spans="1:29" ht="14.25">
      <c r="A84" s="211" t="s">
        <v>238</v>
      </c>
      <c r="B84" s="51"/>
      <c r="C84" s="33"/>
      <c r="D84" s="33"/>
      <c r="E84" s="33"/>
      <c r="F84" s="33">
        <v>792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21"/>
      <c r="V84" s="21"/>
      <c r="W84" s="8">
        <f t="shared" si="16"/>
        <v>792</v>
      </c>
      <c r="X84" s="29">
        <f t="shared" si="17"/>
        <v>1</v>
      </c>
      <c r="Y84" s="10">
        <f>COUNTA(C84,N84,Q84,T84,U84,V84)</f>
        <v>0</v>
      </c>
      <c r="Z84" s="76">
        <f t="shared" si="19"/>
        <v>792</v>
      </c>
      <c r="AA84" s="59"/>
      <c r="AB84" s="52"/>
    </row>
    <row r="85" spans="1:29">
      <c r="A85" s="213" t="s">
        <v>602</v>
      </c>
      <c r="B85" s="51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21"/>
      <c r="V85" s="21">
        <v>792</v>
      </c>
      <c r="W85" s="8">
        <f t="shared" si="16"/>
        <v>792</v>
      </c>
      <c r="X85" s="29">
        <f t="shared" si="17"/>
        <v>1</v>
      </c>
      <c r="Y85" s="10">
        <f>COUNTA(C85,N85,T85,U85,V85)</f>
        <v>1</v>
      </c>
      <c r="Z85" s="76">
        <f t="shared" si="19"/>
        <v>792</v>
      </c>
      <c r="AA85" s="5"/>
      <c r="AB85" s="54"/>
      <c r="AC85" s="5"/>
    </row>
    <row r="86" spans="1:29" ht="14.25">
      <c r="A86" s="210" t="s">
        <v>70</v>
      </c>
      <c r="B86" s="51"/>
      <c r="C86" s="32">
        <v>788</v>
      </c>
      <c r="D86" s="41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33"/>
      <c r="P86" s="33"/>
      <c r="Q86" s="33"/>
      <c r="R86" s="33"/>
      <c r="S86" s="33"/>
      <c r="T86" s="33"/>
      <c r="U86" s="31"/>
      <c r="V86" s="31"/>
      <c r="W86" s="8">
        <f t="shared" si="16"/>
        <v>788</v>
      </c>
      <c r="X86" s="29">
        <f t="shared" si="17"/>
        <v>1</v>
      </c>
      <c r="Y86" s="10">
        <f>COUNTA(C86,N86,Q86,T86,U86,V86)</f>
        <v>1</v>
      </c>
      <c r="Z86" s="76">
        <f t="shared" si="19"/>
        <v>788</v>
      </c>
      <c r="AA86" s="59"/>
      <c r="AB86" s="52"/>
      <c r="AC86" s="5"/>
    </row>
    <row r="87" spans="1:29" ht="14.25">
      <c r="A87" s="211" t="s">
        <v>278</v>
      </c>
      <c r="B87" s="51"/>
      <c r="C87" s="33"/>
      <c r="D87" s="33"/>
      <c r="E87" s="33"/>
      <c r="F87" s="33"/>
      <c r="G87" s="33"/>
      <c r="H87" s="33"/>
      <c r="I87" s="33">
        <v>783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21"/>
      <c r="V87" s="21"/>
      <c r="W87" s="8">
        <f t="shared" si="16"/>
        <v>783</v>
      </c>
      <c r="X87" s="29">
        <f t="shared" si="17"/>
        <v>1</v>
      </c>
      <c r="Y87" s="10">
        <f>COUNTA(C87,N87,Q87,T87,U87,V87)</f>
        <v>0</v>
      </c>
      <c r="Z87" s="76">
        <f t="shared" si="19"/>
        <v>783</v>
      </c>
      <c r="AA87" s="59"/>
      <c r="AB87" s="52"/>
    </row>
    <row r="88" spans="1:29">
      <c r="A88" s="213" t="s">
        <v>603</v>
      </c>
      <c r="B88" s="5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21"/>
      <c r="V88" s="21">
        <v>783</v>
      </c>
      <c r="W88" s="8">
        <f t="shared" si="16"/>
        <v>783</v>
      </c>
      <c r="X88" s="29">
        <f t="shared" si="17"/>
        <v>1</v>
      </c>
      <c r="Y88" s="10">
        <f>COUNTA(C88,N88,T88,U88,V88)</f>
        <v>1</v>
      </c>
      <c r="Z88" s="76">
        <f t="shared" si="19"/>
        <v>783</v>
      </c>
      <c r="AA88" s="5"/>
      <c r="AB88" s="54"/>
      <c r="AC88" s="5"/>
    </row>
    <row r="89" spans="1:29">
      <c r="A89" s="213" t="s">
        <v>604</v>
      </c>
      <c r="B89" s="5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1"/>
      <c r="V89" s="21">
        <v>740</v>
      </c>
      <c r="W89" s="8">
        <f t="shared" si="16"/>
        <v>740</v>
      </c>
      <c r="X89" s="29">
        <f t="shared" si="17"/>
        <v>1</v>
      </c>
      <c r="Y89" s="10">
        <f>COUNTA(C89,N89,T89,U89,V89)</f>
        <v>1</v>
      </c>
      <c r="Z89" s="76">
        <f t="shared" si="19"/>
        <v>740</v>
      </c>
      <c r="AA89" s="5"/>
      <c r="AB89" s="54"/>
      <c r="AC89" s="5"/>
    </row>
    <row r="90" spans="1:29">
      <c r="A90" s="213" t="s">
        <v>605</v>
      </c>
      <c r="B90" s="5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21"/>
      <c r="V90" s="21">
        <v>700</v>
      </c>
      <c r="W90" s="8">
        <f t="shared" si="16"/>
        <v>700</v>
      </c>
      <c r="X90" s="29">
        <f t="shared" si="17"/>
        <v>1</v>
      </c>
      <c r="Y90" s="10">
        <f>COUNTA(C90,N90,T90,U90,V90)</f>
        <v>1</v>
      </c>
      <c r="Z90" s="76">
        <f t="shared" si="19"/>
        <v>700</v>
      </c>
      <c r="AA90" s="5"/>
      <c r="AB90" s="54"/>
      <c r="AC90" s="5"/>
    </row>
    <row r="91" spans="1:29" ht="14.25">
      <c r="A91" s="211" t="s">
        <v>185</v>
      </c>
      <c r="B91" s="51"/>
      <c r="C91" s="32"/>
      <c r="D91" s="41"/>
      <c r="E91" s="32"/>
      <c r="F91" s="32">
        <v>685</v>
      </c>
      <c r="G91" s="32"/>
      <c r="H91" s="32"/>
      <c r="I91" s="32"/>
      <c r="J91" s="32"/>
      <c r="K91" s="32"/>
      <c r="L91" s="32"/>
      <c r="M91" s="32"/>
      <c r="N91" s="33"/>
      <c r="O91" s="33"/>
      <c r="P91" s="33"/>
      <c r="Q91" s="33"/>
      <c r="R91" s="33"/>
      <c r="S91" s="33"/>
      <c r="T91" s="33"/>
      <c r="U91" s="31"/>
      <c r="V91" s="31"/>
      <c r="W91" s="8">
        <f t="shared" si="16"/>
        <v>685</v>
      </c>
      <c r="X91" s="29">
        <f t="shared" si="17"/>
        <v>1</v>
      </c>
      <c r="Y91" s="10">
        <f>COUNTA(C91,N91,Q91,T91,U91,V91)</f>
        <v>0</v>
      </c>
      <c r="Z91" s="76">
        <f t="shared" si="19"/>
        <v>685</v>
      </c>
      <c r="AA91" s="59"/>
      <c r="AB91" s="52"/>
      <c r="AC91" s="5"/>
    </row>
    <row r="92" spans="1:29">
      <c r="A92" s="213" t="s">
        <v>606</v>
      </c>
      <c r="B92" s="5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21"/>
      <c r="V92" s="21">
        <v>679</v>
      </c>
      <c r="W92" s="8">
        <f t="shared" si="16"/>
        <v>679</v>
      </c>
      <c r="X92" s="29">
        <f t="shared" si="17"/>
        <v>1</v>
      </c>
      <c r="Y92" s="10">
        <f>COUNTA(C92,N92,T92,U92,V92)</f>
        <v>1</v>
      </c>
      <c r="Z92" s="76">
        <f t="shared" si="19"/>
        <v>679</v>
      </c>
      <c r="AA92" s="5"/>
      <c r="AB92" s="54"/>
      <c r="AC92" s="5"/>
    </row>
    <row r="93" spans="1:29" ht="14.25">
      <c r="A93" s="211" t="s">
        <v>195</v>
      </c>
      <c r="B93" s="51"/>
      <c r="C93" s="40"/>
      <c r="D93" s="41"/>
      <c r="E93" s="41"/>
      <c r="F93" s="41">
        <v>664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34"/>
      <c r="V93" s="34"/>
      <c r="W93" s="8">
        <f t="shared" si="16"/>
        <v>664</v>
      </c>
      <c r="X93" s="29">
        <f t="shared" si="17"/>
        <v>1</v>
      </c>
      <c r="Y93" s="10">
        <f>COUNTA(C93,N93,Q93,T93,U93,V93)</f>
        <v>0</v>
      </c>
      <c r="Z93" s="76">
        <f t="shared" si="19"/>
        <v>664</v>
      </c>
      <c r="AA93" s="59"/>
      <c r="AB93" s="52"/>
    </row>
    <row r="94" spans="1:29">
      <c r="A94" s="213" t="s">
        <v>502</v>
      </c>
      <c r="B94" s="5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21">
        <v>658</v>
      </c>
      <c r="V94" s="21"/>
      <c r="W94" s="8">
        <f t="shared" si="16"/>
        <v>658</v>
      </c>
      <c r="X94" s="29">
        <f t="shared" si="17"/>
        <v>1</v>
      </c>
      <c r="Y94" s="10">
        <f>COUNTA(C94,N94,T94,U94,V94)</f>
        <v>1</v>
      </c>
      <c r="Z94" s="76">
        <f t="shared" si="19"/>
        <v>658</v>
      </c>
      <c r="AA94" s="5"/>
      <c r="AB94" s="54"/>
      <c r="AC94" s="5"/>
    </row>
    <row r="95" spans="1:29">
      <c r="A95" s="214" t="s">
        <v>462</v>
      </c>
      <c r="B95" s="5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>
        <v>655</v>
      </c>
      <c r="S95" s="33"/>
      <c r="T95" s="33"/>
      <c r="U95" s="21"/>
      <c r="V95" s="21"/>
      <c r="W95" s="8">
        <f t="shared" si="16"/>
        <v>655</v>
      </c>
      <c r="X95" s="29">
        <f t="shared" si="17"/>
        <v>1</v>
      </c>
      <c r="Y95" s="10">
        <f>COUNTA(C95,N95,T95,U95,V95)</f>
        <v>0</v>
      </c>
      <c r="Z95" s="76">
        <f t="shared" si="19"/>
        <v>655</v>
      </c>
      <c r="AA95" s="59"/>
      <c r="AB95" s="52"/>
      <c r="AC95" s="5"/>
    </row>
    <row r="96" spans="1:29" ht="14.25">
      <c r="A96" s="210" t="s">
        <v>50</v>
      </c>
      <c r="B96" s="51">
        <v>633</v>
      </c>
      <c r="C96" s="32"/>
      <c r="D96" s="41"/>
      <c r="E96" s="32"/>
      <c r="F96" s="32"/>
      <c r="G96" s="32"/>
      <c r="H96" s="32"/>
      <c r="I96" s="32"/>
      <c r="J96" s="32"/>
      <c r="K96" s="32"/>
      <c r="L96" s="32"/>
      <c r="M96" s="32"/>
      <c r="N96" s="41"/>
      <c r="O96" s="41"/>
      <c r="P96" s="41"/>
      <c r="Q96" s="41"/>
      <c r="R96" s="41"/>
      <c r="S96" s="41"/>
      <c r="T96" s="41"/>
      <c r="U96" s="34"/>
      <c r="V96" s="34"/>
      <c r="W96" s="8">
        <f t="shared" si="16"/>
        <v>633</v>
      </c>
      <c r="X96" s="29">
        <f t="shared" si="17"/>
        <v>1</v>
      </c>
      <c r="Y96" s="10">
        <f t="shared" ref="Y96:Y103" si="20">COUNTA(C96,N96,Q96,T96,U96,V96)</f>
        <v>0</v>
      </c>
      <c r="Z96" s="76">
        <f t="shared" si="19"/>
        <v>633</v>
      </c>
      <c r="AA96" s="59"/>
      <c r="AB96" s="52"/>
      <c r="AC96" s="5"/>
    </row>
    <row r="97" spans="1:31" ht="14.25">
      <c r="A97" s="211" t="s">
        <v>199</v>
      </c>
      <c r="B97" s="51"/>
      <c r="C97" s="40"/>
      <c r="D97" s="41"/>
      <c r="E97" s="41"/>
      <c r="F97" s="41">
        <v>632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34"/>
      <c r="V97" s="34"/>
      <c r="W97" s="8">
        <f t="shared" ref="W97:W128" si="21">SUM(B97:V97)</f>
        <v>632</v>
      </c>
      <c r="X97" s="29">
        <f t="shared" si="17"/>
        <v>1</v>
      </c>
      <c r="Y97" s="10">
        <f t="shared" si="20"/>
        <v>0</v>
      </c>
      <c r="Z97" s="76">
        <f t="shared" si="19"/>
        <v>632</v>
      </c>
      <c r="AA97" s="59"/>
      <c r="AB97" s="52"/>
    </row>
    <row r="98" spans="1:31" ht="14.25">
      <c r="A98" s="211" t="s">
        <v>294</v>
      </c>
      <c r="B98" s="51"/>
      <c r="C98" s="33"/>
      <c r="D98" s="33"/>
      <c r="E98" s="33"/>
      <c r="F98" s="33"/>
      <c r="G98" s="33"/>
      <c r="H98" s="33"/>
      <c r="I98" s="33">
        <v>622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21"/>
      <c r="V98" s="21"/>
      <c r="W98" s="8">
        <f t="shared" si="21"/>
        <v>622</v>
      </c>
      <c r="X98" s="29">
        <f t="shared" si="17"/>
        <v>1</v>
      </c>
      <c r="Y98" s="10">
        <f t="shared" si="20"/>
        <v>0</v>
      </c>
      <c r="Z98" s="76">
        <f t="shared" si="19"/>
        <v>622</v>
      </c>
      <c r="AA98" s="59"/>
      <c r="AB98" s="52"/>
    </row>
    <row r="99" spans="1:31" ht="14.25">
      <c r="A99" s="211" t="s">
        <v>296</v>
      </c>
      <c r="B99" s="51"/>
      <c r="C99" s="33"/>
      <c r="D99" s="33"/>
      <c r="E99" s="33"/>
      <c r="F99" s="33"/>
      <c r="G99" s="33"/>
      <c r="H99" s="33"/>
      <c r="I99" s="33">
        <v>605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21"/>
      <c r="V99" s="21"/>
      <c r="W99" s="8">
        <f t="shared" si="21"/>
        <v>605</v>
      </c>
      <c r="X99" s="29">
        <f t="shared" si="17"/>
        <v>1</v>
      </c>
      <c r="Y99" s="10">
        <f t="shared" si="20"/>
        <v>0</v>
      </c>
      <c r="Z99" s="76">
        <f t="shared" si="19"/>
        <v>605</v>
      </c>
      <c r="AA99" s="57"/>
      <c r="AB99" s="52"/>
    </row>
    <row r="100" spans="1:31" ht="14.25">
      <c r="A100" s="211" t="s">
        <v>227</v>
      </c>
      <c r="B100" s="51"/>
      <c r="C100" s="33"/>
      <c r="D100" s="33"/>
      <c r="E100" s="33"/>
      <c r="F100" s="33"/>
      <c r="G100" s="33">
        <v>601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21"/>
      <c r="V100" s="21"/>
      <c r="W100" s="8">
        <f t="shared" si="21"/>
        <v>601</v>
      </c>
      <c r="X100" s="29">
        <f t="shared" ref="X100:X127" si="22">COUNTA(B100:V100)</f>
        <v>1</v>
      </c>
      <c r="Y100" s="10">
        <f t="shared" si="20"/>
        <v>0</v>
      </c>
      <c r="Z100" s="76">
        <f t="shared" ref="Z100:Z127" si="23">SUM(B100:V100)</f>
        <v>601</v>
      </c>
      <c r="AA100" s="59"/>
      <c r="AB100" s="52"/>
    </row>
    <row r="101" spans="1:31" ht="14.25">
      <c r="A101" s="216" t="s">
        <v>103</v>
      </c>
      <c r="B101" s="33"/>
      <c r="C101" s="40"/>
      <c r="D101" s="41">
        <v>597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34"/>
      <c r="V101" s="34"/>
      <c r="W101" s="8">
        <f t="shared" si="21"/>
        <v>597</v>
      </c>
      <c r="X101" s="29">
        <f t="shared" si="22"/>
        <v>1</v>
      </c>
      <c r="Y101" s="10">
        <f t="shared" si="20"/>
        <v>0</v>
      </c>
      <c r="Z101" s="76">
        <f t="shared" si="23"/>
        <v>597</v>
      </c>
      <c r="AA101" s="59"/>
      <c r="AB101" s="52"/>
      <c r="AC101" s="5"/>
    </row>
    <row r="102" spans="1:31" ht="14.25">
      <c r="A102" s="216" t="s">
        <v>298</v>
      </c>
      <c r="B102" s="33"/>
      <c r="C102" s="40"/>
      <c r="D102" s="41"/>
      <c r="E102" s="41"/>
      <c r="F102" s="41"/>
      <c r="G102" s="41"/>
      <c r="H102" s="41"/>
      <c r="I102" s="41">
        <v>588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34"/>
      <c r="V102" s="34"/>
      <c r="W102" s="8">
        <f t="shared" si="21"/>
        <v>588</v>
      </c>
      <c r="X102" s="29">
        <f t="shared" si="22"/>
        <v>1</v>
      </c>
      <c r="Y102" s="10">
        <f t="shared" si="20"/>
        <v>0</v>
      </c>
      <c r="Z102" s="76">
        <f t="shared" si="23"/>
        <v>588</v>
      </c>
      <c r="AA102" s="59"/>
      <c r="AB102" s="52"/>
    </row>
    <row r="103" spans="1:31" ht="14.25">
      <c r="A103" s="216" t="s">
        <v>303</v>
      </c>
      <c r="B103" s="33"/>
      <c r="C103" s="32"/>
      <c r="D103" s="41"/>
      <c r="E103" s="32"/>
      <c r="F103" s="32"/>
      <c r="G103" s="32"/>
      <c r="H103" s="32"/>
      <c r="I103" s="32">
        <v>582</v>
      </c>
      <c r="J103" s="32"/>
      <c r="K103" s="32"/>
      <c r="L103" s="32"/>
      <c r="M103" s="32"/>
      <c r="N103" s="33"/>
      <c r="O103" s="33"/>
      <c r="P103" s="33"/>
      <c r="Q103" s="33"/>
      <c r="R103" s="33"/>
      <c r="S103" s="33"/>
      <c r="T103" s="33"/>
      <c r="U103" s="31"/>
      <c r="V103" s="31"/>
      <c r="W103" s="8">
        <f t="shared" si="21"/>
        <v>582</v>
      </c>
      <c r="X103" s="29">
        <f t="shared" si="22"/>
        <v>1</v>
      </c>
      <c r="Y103" s="10">
        <f t="shared" si="20"/>
        <v>0</v>
      </c>
      <c r="Z103" s="76">
        <f t="shared" si="23"/>
        <v>582</v>
      </c>
      <c r="AA103" s="59"/>
      <c r="AB103" s="52"/>
      <c r="AC103" s="5"/>
    </row>
    <row r="104" spans="1:31">
      <c r="A104" s="215" t="s">
        <v>455</v>
      </c>
      <c r="B104" s="33"/>
      <c r="C104" s="42"/>
      <c r="D104" s="41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v>568</v>
      </c>
      <c r="Q104" s="43"/>
      <c r="R104" s="43"/>
      <c r="S104" s="43"/>
      <c r="T104" s="43"/>
      <c r="U104" s="35"/>
      <c r="V104" s="35"/>
      <c r="W104" s="8">
        <f t="shared" si="21"/>
        <v>568</v>
      </c>
      <c r="X104" s="29">
        <f t="shared" si="22"/>
        <v>1</v>
      </c>
      <c r="Y104" s="10">
        <f>COUNTA(C104,N104,T104,U104,V104)</f>
        <v>0</v>
      </c>
      <c r="Z104" s="76">
        <f t="shared" si="23"/>
        <v>568</v>
      </c>
      <c r="AA104" s="59"/>
      <c r="AB104" s="52"/>
      <c r="AC104" s="5"/>
    </row>
    <row r="105" spans="1:31">
      <c r="A105" s="217" t="s">
        <v>464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>
        <v>566</v>
      </c>
      <c r="S105" s="33"/>
      <c r="T105" s="33"/>
      <c r="U105" s="21"/>
      <c r="V105" s="21"/>
      <c r="W105" s="8">
        <f t="shared" si="21"/>
        <v>566</v>
      </c>
      <c r="X105" s="29">
        <f t="shared" si="22"/>
        <v>1</v>
      </c>
      <c r="Y105" s="10">
        <f>COUNTA(C105,N105,T105,U105,V105)</f>
        <v>0</v>
      </c>
      <c r="Z105" s="76">
        <f t="shared" si="23"/>
        <v>566</v>
      </c>
      <c r="AA105" s="5"/>
      <c r="AB105" s="54"/>
      <c r="AC105" s="5"/>
    </row>
    <row r="106" spans="1:31">
      <c r="A106" s="215" t="s">
        <v>448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>
        <v>559</v>
      </c>
      <c r="Q106" s="33"/>
      <c r="R106" s="33"/>
      <c r="S106" s="33"/>
      <c r="T106" s="33"/>
      <c r="U106" s="21"/>
      <c r="V106" s="21"/>
      <c r="W106" s="8">
        <f t="shared" si="21"/>
        <v>559</v>
      </c>
      <c r="X106" s="29">
        <f t="shared" si="22"/>
        <v>1</v>
      </c>
      <c r="Y106" s="10">
        <f>COUNTA(C106,N106,T106,U106,V106)</f>
        <v>0</v>
      </c>
      <c r="Z106" s="76">
        <f t="shared" si="23"/>
        <v>559</v>
      </c>
      <c r="AA106" s="59"/>
      <c r="AB106" s="52"/>
      <c r="AC106" s="5"/>
    </row>
    <row r="107" spans="1:31" ht="14.25">
      <c r="A107" s="216" t="s">
        <v>331</v>
      </c>
      <c r="B107" s="33"/>
      <c r="C107" s="33"/>
      <c r="D107" s="33"/>
      <c r="E107" s="33"/>
      <c r="F107" s="33"/>
      <c r="G107" s="33"/>
      <c r="H107" s="33"/>
      <c r="I107" s="33">
        <v>556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21"/>
      <c r="V107" s="21"/>
      <c r="W107" s="8">
        <f t="shared" si="21"/>
        <v>556</v>
      </c>
      <c r="X107" s="29">
        <f t="shared" si="22"/>
        <v>1</v>
      </c>
      <c r="Y107" s="10">
        <f>COUNTA(C107,N107,Q107,T107,U107,V107)</f>
        <v>0</v>
      </c>
      <c r="Z107" s="76">
        <f t="shared" si="23"/>
        <v>556</v>
      </c>
      <c r="AA107" s="59"/>
      <c r="AB107" s="52"/>
      <c r="AC107" s="5"/>
    </row>
    <row r="108" spans="1:31" ht="14.25">
      <c r="A108" s="216" t="s">
        <v>307</v>
      </c>
      <c r="B108" s="33"/>
      <c r="C108" s="33"/>
      <c r="D108" s="33"/>
      <c r="E108" s="33"/>
      <c r="F108" s="33"/>
      <c r="G108" s="33"/>
      <c r="H108" s="33"/>
      <c r="I108" s="33">
        <v>555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21"/>
      <c r="V108" s="21"/>
      <c r="W108" s="8">
        <f t="shared" si="21"/>
        <v>555</v>
      </c>
      <c r="X108" s="29">
        <f t="shared" si="22"/>
        <v>1</v>
      </c>
      <c r="Y108" s="10">
        <f>COUNTA(C108,N108,Q108,T108,U108,V108)</f>
        <v>0</v>
      </c>
      <c r="Z108" s="76">
        <f t="shared" si="23"/>
        <v>555</v>
      </c>
      <c r="AA108" s="59"/>
      <c r="AB108" s="52"/>
      <c r="AC108" s="5"/>
      <c r="AE108" t="s">
        <v>457</v>
      </c>
    </row>
    <row r="109" spans="1:31" ht="14.25">
      <c r="A109" s="216" t="s">
        <v>336</v>
      </c>
      <c r="B109" s="33"/>
      <c r="C109" s="40"/>
      <c r="D109" s="41"/>
      <c r="E109" s="41"/>
      <c r="F109" s="41"/>
      <c r="G109" s="41">
        <v>552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34"/>
      <c r="V109" s="34"/>
      <c r="W109" s="8">
        <f t="shared" si="21"/>
        <v>552</v>
      </c>
      <c r="X109" s="29">
        <f t="shared" si="22"/>
        <v>1</v>
      </c>
      <c r="Y109" s="10">
        <f>COUNTA(C109,N109,Q109,T109,U109,V109)</f>
        <v>0</v>
      </c>
      <c r="Z109" s="76">
        <f t="shared" si="23"/>
        <v>552</v>
      </c>
      <c r="AA109" s="59"/>
      <c r="AB109" s="52"/>
      <c r="AC109" s="5"/>
    </row>
    <row r="110" spans="1:31">
      <c r="A110" s="215" t="s">
        <v>449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>
        <v>548</v>
      </c>
      <c r="Q110" s="33"/>
      <c r="R110" s="33"/>
      <c r="S110" s="33"/>
      <c r="T110" s="33"/>
      <c r="U110" s="21"/>
      <c r="V110" s="21"/>
      <c r="W110" s="8">
        <f t="shared" si="21"/>
        <v>548</v>
      </c>
      <c r="X110" s="29">
        <f t="shared" si="22"/>
        <v>1</v>
      </c>
      <c r="Y110" s="10">
        <f>COUNTA(C110,N110,T110,U110,V110)</f>
        <v>0</v>
      </c>
      <c r="Z110" s="76">
        <f t="shared" si="23"/>
        <v>548</v>
      </c>
      <c r="AA110" s="59"/>
      <c r="AB110" s="52"/>
      <c r="AC110" s="5"/>
    </row>
    <row r="111" spans="1:31" ht="14.25">
      <c r="A111" s="216" t="s">
        <v>309</v>
      </c>
      <c r="B111" s="33"/>
      <c r="C111" s="33"/>
      <c r="D111" s="33"/>
      <c r="E111" s="33"/>
      <c r="F111" s="33"/>
      <c r="G111" s="33"/>
      <c r="H111" s="33"/>
      <c r="I111" s="33">
        <v>547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21"/>
      <c r="V111" s="21"/>
      <c r="W111" s="8">
        <f t="shared" si="21"/>
        <v>547</v>
      </c>
      <c r="X111" s="29">
        <f t="shared" si="22"/>
        <v>1</v>
      </c>
      <c r="Y111" s="10">
        <f>COUNTA(C111,N111,Q111,T111,U111,V111)</f>
        <v>0</v>
      </c>
      <c r="Z111" s="76">
        <f t="shared" si="23"/>
        <v>547</v>
      </c>
      <c r="AA111" s="59"/>
      <c r="AB111" s="52"/>
      <c r="AC111" s="5"/>
    </row>
    <row r="112" spans="1:31">
      <c r="A112" s="215" t="s">
        <v>607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21"/>
      <c r="V112" s="21">
        <v>542</v>
      </c>
      <c r="W112" s="8">
        <v>542</v>
      </c>
      <c r="X112" s="29">
        <f t="shared" si="22"/>
        <v>1</v>
      </c>
      <c r="Y112" s="10">
        <f t="shared" ref="Y112:Y122" si="24">COUNTA(C112,N112,T112,U112,V112)</f>
        <v>1</v>
      </c>
      <c r="Z112" s="76">
        <f t="shared" si="23"/>
        <v>542</v>
      </c>
      <c r="AA112" s="5"/>
      <c r="AB112" s="54"/>
      <c r="AC112" s="5"/>
    </row>
    <row r="113" spans="1:29">
      <c r="A113" s="215" t="s">
        <v>608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21"/>
      <c r="V113" s="21">
        <v>542</v>
      </c>
      <c r="W113" s="8">
        <v>542</v>
      </c>
      <c r="X113" s="29">
        <f t="shared" si="22"/>
        <v>1</v>
      </c>
      <c r="Y113" s="10">
        <f t="shared" si="24"/>
        <v>1</v>
      </c>
      <c r="Z113" s="76">
        <f t="shared" si="23"/>
        <v>542</v>
      </c>
      <c r="AA113" s="5"/>
      <c r="AB113" s="54"/>
      <c r="AC113" s="5"/>
    </row>
    <row r="114" spans="1:29">
      <c r="A114" s="215" t="s">
        <v>609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21"/>
      <c r="V114" s="21">
        <v>542</v>
      </c>
      <c r="W114" s="8">
        <v>542</v>
      </c>
      <c r="X114" s="29">
        <f t="shared" si="22"/>
        <v>1</v>
      </c>
      <c r="Y114" s="10">
        <f t="shared" si="24"/>
        <v>1</v>
      </c>
      <c r="Z114" s="76">
        <f t="shared" si="23"/>
        <v>542</v>
      </c>
      <c r="AA114" s="5"/>
      <c r="AB114" s="54"/>
      <c r="AC114" s="5"/>
    </row>
    <row r="115" spans="1:29">
      <c r="A115" s="215" t="s">
        <v>613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21"/>
      <c r="V115" s="21">
        <v>525</v>
      </c>
      <c r="W115" s="8">
        <v>542</v>
      </c>
      <c r="X115" s="29">
        <f t="shared" si="22"/>
        <v>1</v>
      </c>
      <c r="Y115" s="10">
        <f t="shared" si="24"/>
        <v>1</v>
      </c>
      <c r="Z115" s="76">
        <f t="shared" si="23"/>
        <v>525</v>
      </c>
      <c r="AA115" s="5"/>
      <c r="AB115" s="54"/>
      <c r="AC115" s="5"/>
    </row>
    <row r="116" spans="1:29">
      <c r="A116" s="215" t="s">
        <v>610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21"/>
      <c r="V116" s="21">
        <v>537</v>
      </c>
      <c r="W116" s="8">
        <v>537</v>
      </c>
      <c r="X116" s="29">
        <f t="shared" si="22"/>
        <v>1</v>
      </c>
      <c r="Y116" s="10">
        <f t="shared" si="24"/>
        <v>1</v>
      </c>
      <c r="Z116" s="76">
        <f t="shared" si="23"/>
        <v>537</v>
      </c>
      <c r="AA116" s="5"/>
      <c r="AB116" s="54"/>
      <c r="AC116" s="5"/>
    </row>
    <row r="117" spans="1:29">
      <c r="A117" s="215" t="s">
        <v>612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21"/>
      <c r="V117" s="21">
        <v>525</v>
      </c>
      <c r="W117" s="8">
        <v>537</v>
      </c>
      <c r="X117" s="29">
        <f t="shared" si="22"/>
        <v>1</v>
      </c>
      <c r="Y117" s="10">
        <f t="shared" si="24"/>
        <v>1</v>
      </c>
      <c r="Z117" s="76">
        <f t="shared" si="23"/>
        <v>525</v>
      </c>
      <c r="AA117" s="5"/>
      <c r="AB117" s="54"/>
      <c r="AC117" s="5"/>
    </row>
    <row r="118" spans="1:29">
      <c r="A118" s="217" t="s">
        <v>471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>
        <v>534</v>
      </c>
      <c r="S118" s="33"/>
      <c r="T118" s="33"/>
      <c r="U118" s="21"/>
      <c r="V118" s="21"/>
      <c r="W118" s="8">
        <f>SUM(B118:V118)</f>
        <v>534</v>
      </c>
      <c r="X118" s="29">
        <f t="shared" si="22"/>
        <v>1</v>
      </c>
      <c r="Y118" s="10">
        <f t="shared" si="24"/>
        <v>0</v>
      </c>
      <c r="Z118" s="76">
        <f t="shared" si="23"/>
        <v>534</v>
      </c>
      <c r="AA118" s="5"/>
      <c r="AB118" s="54"/>
      <c r="AC118" s="5"/>
    </row>
    <row r="119" spans="1:29">
      <c r="A119" s="215" t="s">
        <v>611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21"/>
      <c r="V119" s="21">
        <v>532</v>
      </c>
      <c r="W119" s="8">
        <v>532</v>
      </c>
      <c r="X119" s="29">
        <f t="shared" si="22"/>
        <v>1</v>
      </c>
      <c r="Y119" s="10">
        <f t="shared" si="24"/>
        <v>1</v>
      </c>
      <c r="Z119" s="76">
        <f t="shared" si="23"/>
        <v>532</v>
      </c>
      <c r="AA119" s="5"/>
      <c r="AB119" s="54"/>
      <c r="AC119" s="5"/>
    </row>
    <row r="120" spans="1:29">
      <c r="A120" s="218" t="s">
        <v>450</v>
      </c>
      <c r="B120" s="33"/>
      <c r="C120" s="32"/>
      <c r="D120" s="41"/>
      <c r="E120" s="32"/>
      <c r="F120" s="32"/>
      <c r="G120" s="32"/>
      <c r="H120" s="32"/>
      <c r="I120" s="32"/>
      <c r="J120" s="32"/>
      <c r="K120" s="32"/>
      <c r="L120" s="32"/>
      <c r="M120" s="32"/>
      <c r="N120" s="33"/>
      <c r="O120" s="33"/>
      <c r="P120" s="33">
        <v>528</v>
      </c>
      <c r="Q120" s="33"/>
      <c r="R120" s="33"/>
      <c r="S120" s="33"/>
      <c r="T120" s="33"/>
      <c r="U120" s="31"/>
      <c r="V120" s="31"/>
      <c r="W120" s="8">
        <f t="shared" ref="W120:W126" si="25">SUM(B120:V120)</f>
        <v>528</v>
      </c>
      <c r="X120" s="29">
        <f t="shared" si="22"/>
        <v>1</v>
      </c>
      <c r="Y120" s="10">
        <f t="shared" si="24"/>
        <v>0</v>
      </c>
      <c r="Z120" s="76">
        <f t="shared" si="23"/>
        <v>528</v>
      </c>
      <c r="AA120" s="59"/>
      <c r="AB120" s="52"/>
      <c r="AC120" s="5"/>
    </row>
    <row r="121" spans="1:29">
      <c r="A121" s="218" t="s">
        <v>451</v>
      </c>
      <c r="B121" s="33"/>
      <c r="C121" s="50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>
        <v>508</v>
      </c>
      <c r="Q121" s="33"/>
      <c r="R121" s="33"/>
      <c r="S121" s="33"/>
      <c r="T121" s="33"/>
      <c r="U121" s="21"/>
      <c r="V121" s="21"/>
      <c r="W121" s="8">
        <f t="shared" si="25"/>
        <v>508</v>
      </c>
      <c r="X121" s="29">
        <f t="shared" si="22"/>
        <v>1</v>
      </c>
      <c r="Y121" s="10">
        <f t="shared" si="24"/>
        <v>0</v>
      </c>
      <c r="Z121" s="76">
        <f t="shared" si="23"/>
        <v>508</v>
      </c>
      <c r="AA121" s="59"/>
      <c r="AB121" s="52"/>
      <c r="AC121" s="5"/>
    </row>
    <row r="122" spans="1:29">
      <c r="A122" s="218" t="s">
        <v>452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>
        <v>508</v>
      </c>
      <c r="Q122" s="33"/>
      <c r="R122" s="33"/>
      <c r="S122" s="33"/>
      <c r="T122" s="33"/>
      <c r="U122" s="21"/>
      <c r="V122" s="21"/>
      <c r="W122" s="8">
        <f t="shared" si="25"/>
        <v>508</v>
      </c>
      <c r="X122" s="29">
        <f t="shared" si="22"/>
        <v>1</v>
      </c>
      <c r="Y122" s="10">
        <f t="shared" si="24"/>
        <v>0</v>
      </c>
      <c r="Z122" s="76">
        <f t="shared" si="23"/>
        <v>508</v>
      </c>
      <c r="AA122" s="59"/>
      <c r="AB122" s="52"/>
      <c r="AC122" s="5"/>
    </row>
    <row r="123" spans="1:29" ht="14.25">
      <c r="A123" s="219" t="s">
        <v>244</v>
      </c>
      <c r="B123" s="33"/>
      <c r="C123" s="42"/>
      <c r="D123" s="41"/>
      <c r="E123" s="43"/>
      <c r="F123" s="43"/>
      <c r="G123" s="43">
        <v>494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35"/>
      <c r="V123" s="35"/>
      <c r="W123" s="8">
        <f t="shared" si="25"/>
        <v>494</v>
      </c>
      <c r="X123" s="29">
        <f t="shared" si="22"/>
        <v>1</v>
      </c>
      <c r="Y123" s="10">
        <f>COUNTA(C123,N123,Q123,T123,U123,V123)</f>
        <v>0</v>
      </c>
      <c r="Z123" s="76">
        <f t="shared" si="23"/>
        <v>494</v>
      </c>
      <c r="AA123" s="59"/>
      <c r="AB123" s="52"/>
    </row>
    <row r="124" spans="1:29" ht="14.25">
      <c r="A124" s="219" t="s">
        <v>332</v>
      </c>
      <c r="B124" s="33"/>
      <c r="C124" s="40"/>
      <c r="D124" s="41"/>
      <c r="E124" s="41"/>
      <c r="F124" s="41"/>
      <c r="G124" s="41"/>
      <c r="H124" s="41"/>
      <c r="I124" s="41">
        <v>489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34"/>
      <c r="V124" s="34"/>
      <c r="W124" s="8">
        <f t="shared" si="25"/>
        <v>489</v>
      </c>
      <c r="X124" s="29">
        <f t="shared" si="22"/>
        <v>1</v>
      </c>
      <c r="Y124" s="10">
        <f>COUNTA(C124,N124,Q124,T124,U124,V124)</f>
        <v>0</v>
      </c>
      <c r="Z124" s="76">
        <f t="shared" si="23"/>
        <v>489</v>
      </c>
      <c r="AA124" s="59"/>
      <c r="AB124" s="52"/>
      <c r="AC124" s="5"/>
    </row>
    <row r="125" spans="1:29" ht="14.25">
      <c r="A125" s="219" t="s">
        <v>318</v>
      </c>
      <c r="B125" s="33"/>
      <c r="C125" s="33"/>
      <c r="D125" s="33"/>
      <c r="E125" s="33"/>
      <c r="F125" s="33"/>
      <c r="G125" s="33"/>
      <c r="H125" s="33"/>
      <c r="I125" s="33">
        <v>459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21"/>
      <c r="V125" s="21"/>
      <c r="W125" s="8">
        <f t="shared" si="25"/>
        <v>459</v>
      </c>
      <c r="X125" s="29">
        <f t="shared" si="22"/>
        <v>1</v>
      </c>
      <c r="Y125" s="10">
        <f>COUNTA(C125,N125,Q125,T125,U125,V125)</f>
        <v>0</v>
      </c>
      <c r="Z125" s="76">
        <f t="shared" si="23"/>
        <v>459</v>
      </c>
      <c r="AA125" s="59"/>
      <c r="AB125" s="52"/>
      <c r="AC125" s="5" t="s">
        <v>109</v>
      </c>
    </row>
    <row r="126" spans="1:29" ht="14.25">
      <c r="A126" s="219" t="s">
        <v>322</v>
      </c>
      <c r="B126" s="33"/>
      <c r="C126" s="33"/>
      <c r="D126" s="33"/>
      <c r="E126" s="33"/>
      <c r="F126" s="33"/>
      <c r="G126" s="33"/>
      <c r="H126" s="33"/>
      <c r="I126" s="33">
        <v>448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21"/>
      <c r="V126" s="21"/>
      <c r="W126" s="8">
        <f t="shared" si="25"/>
        <v>448</v>
      </c>
      <c r="X126" s="29">
        <f t="shared" si="22"/>
        <v>1</v>
      </c>
      <c r="Y126" s="10">
        <f>COUNTA(C126,N126,Q126,T126,U126,V126)</f>
        <v>0</v>
      </c>
      <c r="Z126" s="76">
        <f t="shared" si="23"/>
        <v>448</v>
      </c>
      <c r="AA126" s="59"/>
      <c r="AB126" s="52"/>
      <c r="AC126" s="5"/>
    </row>
    <row r="127" spans="1:29">
      <c r="A127" s="1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21"/>
      <c r="V127" s="21"/>
      <c r="W127" s="8"/>
      <c r="X127" s="29">
        <f t="shared" si="22"/>
        <v>0</v>
      </c>
      <c r="Y127" s="10">
        <f>COUNTA(C127,N127,T127,U127,V127)</f>
        <v>0</v>
      </c>
      <c r="Z127" s="76">
        <f t="shared" si="23"/>
        <v>0</v>
      </c>
      <c r="AA127" s="5"/>
      <c r="AB127" s="54"/>
      <c r="AC127" s="5"/>
    </row>
    <row r="128" spans="1:29">
      <c r="A128" s="16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Y128" s="5"/>
      <c r="AA128" s="5"/>
      <c r="AB128" s="54"/>
      <c r="AC128" s="5"/>
    </row>
    <row r="129" spans="1:29">
      <c r="A129" s="16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Y129" s="5"/>
      <c r="AA129" s="5"/>
      <c r="AB129" s="54"/>
      <c r="AC129" s="5"/>
    </row>
    <row r="130" spans="1:29">
      <c r="A130" s="16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Y130" s="5"/>
      <c r="AA130" s="5"/>
      <c r="AB130" s="54"/>
      <c r="AC130" s="5"/>
    </row>
    <row r="131" spans="1:29">
      <c r="A131" s="16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Y131" s="5"/>
      <c r="AA131" s="5"/>
      <c r="AB131" s="54"/>
      <c r="AC131" s="5"/>
    </row>
    <row r="132" spans="1:29">
      <c r="A132" s="16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Y132" s="5"/>
      <c r="AA132" s="5"/>
      <c r="AB132" s="54"/>
      <c r="AC132" s="5"/>
    </row>
    <row r="133" spans="1:29">
      <c r="A133" s="16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Y133" s="5"/>
      <c r="AA133" s="5"/>
      <c r="AB133" s="54"/>
      <c r="AC133" s="5"/>
    </row>
    <row r="134" spans="1:29">
      <c r="A134" s="16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Y134" s="5"/>
      <c r="AA134" s="5"/>
      <c r="AB134" s="54"/>
      <c r="AC134" s="5"/>
    </row>
    <row r="135" spans="1:29">
      <c r="A135" s="16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Y135" s="5"/>
      <c r="AA135" s="5"/>
      <c r="AB135" s="54"/>
      <c r="AC135" s="5"/>
    </row>
    <row r="136" spans="1:29">
      <c r="A136" s="1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Y136" s="5"/>
      <c r="AA136" s="5"/>
      <c r="AB136" s="54"/>
      <c r="AC136" s="5"/>
    </row>
    <row r="137" spans="1:29">
      <c r="A137" s="1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Y137" s="5"/>
      <c r="AA137" s="5"/>
      <c r="AB137" s="54"/>
      <c r="AC137" s="5"/>
    </row>
    <row r="138" spans="1:29">
      <c r="A138" s="16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Y138" s="5"/>
      <c r="AA138" s="5"/>
      <c r="AB138" s="54"/>
      <c r="AC138" s="5"/>
    </row>
    <row r="139" spans="1:29">
      <c r="A139" s="16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Y139" s="5"/>
      <c r="AA139" s="5"/>
      <c r="AB139" s="54"/>
      <c r="AC139" s="5"/>
    </row>
    <row r="140" spans="1:29">
      <c r="A140" s="1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Y140" s="5"/>
      <c r="AA140" s="5"/>
      <c r="AB140" s="54"/>
      <c r="AC140" s="5"/>
    </row>
    <row r="141" spans="1:29">
      <c r="A141" s="16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Y141" s="5"/>
      <c r="AA141" s="5"/>
      <c r="AB141" s="54"/>
      <c r="AC141" s="5"/>
    </row>
    <row r="142" spans="1:29">
      <c r="A142" s="16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Y142" s="5"/>
      <c r="AA142" s="5"/>
      <c r="AB142" s="54"/>
      <c r="AC142" s="5"/>
    </row>
    <row r="143" spans="1:29">
      <c r="A143" s="16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Y143" s="5"/>
      <c r="AA143" s="5"/>
      <c r="AB143" s="54"/>
      <c r="AC143" s="5"/>
    </row>
    <row r="144" spans="1:29">
      <c r="A144" s="1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Y144" s="5"/>
      <c r="AA144" s="5"/>
      <c r="AB144" s="54"/>
      <c r="AC144" s="5"/>
    </row>
    <row r="145" spans="1:29">
      <c r="A145" s="1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Y145" s="5"/>
      <c r="AA145" s="5"/>
      <c r="AB145" s="54"/>
      <c r="AC145" s="5"/>
    </row>
    <row r="146" spans="1:29">
      <c r="A146" s="1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Y146" s="5"/>
      <c r="AA146" s="5"/>
      <c r="AB146" s="54"/>
      <c r="AC146" s="5"/>
    </row>
    <row r="147" spans="1:29">
      <c r="A147" s="1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29">
      <c r="A148" s="16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29">
      <c r="A149" s="1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29">
      <c r="A150" s="16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29">
      <c r="A151" s="16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29">
      <c r="A152" s="1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29">
      <c r="A153" s="16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29">
      <c r="A154" s="16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29">
      <c r="A155" s="1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29">
      <c r="A156" s="1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29">
      <c r="A157" s="1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29">
      <c r="A158" s="1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29">
      <c r="A159" s="1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29">
      <c r="A160" s="1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>
      <c r="A161" s="1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>
      <c r="A162" s="1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>
      <c r="A163" s="1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>
      <c r="A164" s="1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>
      <c r="A165" s="1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>
      <c r="A166" s="1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>
      <c r="A167" s="1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>
      <c r="A168" s="1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>
      <c r="A169" s="1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>
      <c r="A170" s="1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>
      <c r="A171" s="1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>
      <c r="A172" s="1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>
      <c r="A173" s="1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>
      <c r="A174" s="1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>
      <c r="A175" s="1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>
      <c r="A176" s="1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>
      <c r="A177" s="1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>
      <c r="A178" s="1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>
      <c r="A179" s="1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>
      <c r="A180" s="16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>
      <c r="A181" s="16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>
      <c r="A182" s="1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>
      <c r="A183" s="1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>
      <c r="A184" s="1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>
      <c r="A185" s="16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>
      <c r="A186" s="16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>
      <c r="A187" s="16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>
      <c r="A188" s="16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>
      <c r="A189" s="1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>
      <c r="A190" s="16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>
      <c r="A191" s="1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>
      <c r="A192" s="16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>
      <c r="A193" s="16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>
      <c r="A194" s="1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>
      <c r="A195" s="1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>
      <c r="A196" s="1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>
      <c r="A197" s="1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>
      <c r="A198" s="16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>
      <c r="A199" s="1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>
      <c r="A200" s="1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>
      <c r="A201" s="1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>
      <c r="A202" s="1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>
      <c r="A203" s="1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>
      <c r="A204" s="1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>
      <c r="A205" s="1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>
      <c r="A206" s="1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>
      <c r="A207" s="1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>
      <c r="A208" s="1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>
      <c r="A209" s="1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>
      <c r="A210" s="1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>
      <c r="A211" s="1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>
      <c r="A212" s="1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>
      <c r="A213" s="1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>
      <c r="A214" s="1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>
      <c r="A215" s="1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>
      <c r="A216" s="1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>
      <c r="A217" s="1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>
      <c r="A218" s="1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>
      <c r="A219" s="1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>
      <c r="A220" s="1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>
      <c r="A221" s="1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>
      <c r="A222" s="1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>
      <c r="A223" s="1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>
      <c r="A224" s="1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>
      <c r="A225" s="1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>
      <c r="A226" s="1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>
      <c r="A227" s="1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>
      <c r="A228" s="1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>
      <c r="A229" s="1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>
      <c r="A230" s="1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>
      <c r="A231" s="1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>
      <c r="A232" s="16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>
      <c r="A233" s="16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>
      <c r="A234" s="16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>
      <c r="A235" s="1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>
      <c r="A236" s="16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>
      <c r="A237" s="1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>
      <c r="A238" s="1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>
      <c r="A239" s="1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>
      <c r="A240" s="1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>
      <c r="A241" s="1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>
      <c r="A242" s="1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>
      <c r="A243" s="1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>
      <c r="A244" s="1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>
      <c r="A245" s="1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>
      <c r="A246" s="1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>
      <c r="A247" s="1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</sheetData>
  <dataConsolidate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36" sqref="B36"/>
    </sheetView>
  </sheetViews>
  <sheetFormatPr defaultRowHeight="12.75"/>
  <cols>
    <col min="2" max="2" width="23.140625" customWidth="1"/>
    <col min="3" max="3" width="9.140625" style="53"/>
    <col min="4" max="4" width="20.7109375" style="53" customWidth="1"/>
    <col min="5" max="6" width="9.140625" style="53"/>
  </cols>
  <sheetData>
    <row r="1" spans="1:7">
      <c r="D1" s="53" t="s">
        <v>24</v>
      </c>
      <c r="E1" s="53" t="s">
        <v>24</v>
      </c>
      <c r="F1" s="53" t="s">
        <v>242</v>
      </c>
    </row>
    <row r="2" spans="1:7">
      <c r="D2" s="53" t="s">
        <v>245</v>
      </c>
      <c r="E2" s="53" t="s">
        <v>66</v>
      </c>
    </row>
    <row r="3" spans="1:7" ht="15">
      <c r="A3" s="128">
        <v>1</v>
      </c>
      <c r="B3" t="s">
        <v>246</v>
      </c>
      <c r="C3" s="129" t="s">
        <v>11</v>
      </c>
      <c r="D3" s="130">
        <v>3.1018518518518515E-2</v>
      </c>
      <c r="E3" s="53">
        <v>44.67</v>
      </c>
    </row>
    <row r="5" spans="1:7" ht="15">
      <c r="A5" s="128">
        <v>27</v>
      </c>
      <c r="B5" t="s">
        <v>31</v>
      </c>
      <c r="C5" s="129" t="s">
        <v>11</v>
      </c>
      <c r="D5" s="130">
        <v>3.8715277777777779E-2</v>
      </c>
      <c r="E5" s="53">
        <v>55.75</v>
      </c>
      <c r="F5" s="52">
        <f>$E$3/E5*1000</f>
        <v>801.25560538116588</v>
      </c>
    </row>
    <row r="6" spans="1:7" ht="15">
      <c r="A6" s="128">
        <v>30</v>
      </c>
      <c r="B6" t="s">
        <v>113</v>
      </c>
      <c r="C6" s="129" t="s">
        <v>49</v>
      </c>
      <c r="D6" s="130">
        <v>3.8854166666666669E-2</v>
      </c>
      <c r="E6" s="53">
        <v>55.95</v>
      </c>
      <c r="F6" s="52">
        <f t="shared" ref="F6:F11" si="0">$E$3/E6*1000</f>
        <v>798.39142091152814</v>
      </c>
    </row>
    <row r="7" spans="1:7" ht="15">
      <c r="A7" s="128">
        <v>36</v>
      </c>
      <c r="B7" t="s">
        <v>16</v>
      </c>
      <c r="C7" s="129" t="s">
        <v>17</v>
      </c>
      <c r="D7" s="130">
        <v>3.9386574074074074E-2</v>
      </c>
      <c r="E7" s="53">
        <v>56.72</v>
      </c>
      <c r="F7" s="52">
        <f t="shared" si="0"/>
        <v>787.55289139633294</v>
      </c>
    </row>
    <row r="8" spans="1:7" ht="15">
      <c r="A8" s="128">
        <v>50</v>
      </c>
      <c r="B8" t="s">
        <v>5</v>
      </c>
      <c r="C8" s="129" t="s">
        <v>14</v>
      </c>
      <c r="D8" s="130">
        <v>4.1597222222222223E-2</v>
      </c>
      <c r="E8" s="53">
        <v>59.9</v>
      </c>
      <c r="F8" s="52">
        <f t="shared" si="0"/>
        <v>745.74290484140238</v>
      </c>
    </row>
    <row r="9" spans="1:7" ht="15">
      <c r="A9" s="128">
        <v>64</v>
      </c>
      <c r="B9" t="s">
        <v>247</v>
      </c>
      <c r="C9" s="129" t="s">
        <v>248</v>
      </c>
      <c r="D9" s="130">
        <v>4.3622685185185188E-2</v>
      </c>
      <c r="E9" s="53">
        <v>62.82</v>
      </c>
      <c r="F9" s="52">
        <f t="shared" si="0"/>
        <v>711.07927411652338</v>
      </c>
    </row>
    <row r="10" spans="1:7" ht="15">
      <c r="A10" s="128">
        <v>92</v>
      </c>
      <c r="B10" t="s">
        <v>99</v>
      </c>
      <c r="C10" s="129" t="s">
        <v>49</v>
      </c>
      <c r="D10" s="130">
        <v>5.1701388888888887E-2</v>
      </c>
      <c r="E10" s="53">
        <v>74.45</v>
      </c>
      <c r="F10" s="52">
        <f t="shared" si="0"/>
        <v>600</v>
      </c>
    </row>
    <row r="11" spans="1:7" ht="15">
      <c r="A11" s="128">
        <v>101</v>
      </c>
      <c r="B11" t="s">
        <v>18</v>
      </c>
      <c r="C11" s="129" t="s">
        <v>49</v>
      </c>
      <c r="D11" s="130">
        <v>5.5682870370370369E-2</v>
      </c>
      <c r="E11" s="53">
        <v>80.180000000000007</v>
      </c>
      <c r="F11" s="52">
        <f t="shared" si="0"/>
        <v>557.1214766774757</v>
      </c>
      <c r="G11" t="s">
        <v>249</v>
      </c>
    </row>
    <row r="13" spans="1:7">
      <c r="B13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4"/>
  <sheetViews>
    <sheetView topLeftCell="A6" workbookViewId="0">
      <selection activeCell="M16" sqref="M16:R17"/>
    </sheetView>
  </sheetViews>
  <sheetFormatPr defaultRowHeight="12.75"/>
  <cols>
    <col min="1" max="1" width="4" bestFit="1" customWidth="1"/>
    <col min="2" max="2" width="24.140625" bestFit="1" customWidth="1"/>
    <col min="3" max="3" width="5.85546875" bestFit="1" customWidth="1"/>
    <col min="4" max="4" width="7.140625" style="53" bestFit="1" customWidth="1"/>
    <col min="5" max="5" width="6" style="53" bestFit="1" customWidth="1"/>
    <col min="6" max="6" width="4.5703125" style="53" bestFit="1" customWidth="1"/>
  </cols>
  <sheetData>
    <row r="1" spans="1:6">
      <c r="A1" t="s">
        <v>327</v>
      </c>
      <c r="D1" s="53" t="s">
        <v>24</v>
      </c>
      <c r="E1" s="53" t="s">
        <v>24</v>
      </c>
      <c r="F1" s="53" t="s">
        <v>242</v>
      </c>
    </row>
    <row r="3" spans="1:6">
      <c r="A3" s="72">
        <v>1</v>
      </c>
      <c r="B3" s="72" t="s">
        <v>325</v>
      </c>
      <c r="C3" s="72" t="s">
        <v>11</v>
      </c>
      <c r="D3" s="131" t="s">
        <v>324</v>
      </c>
      <c r="E3" s="53">
        <v>39.869999999999997</v>
      </c>
    </row>
    <row r="4" spans="1:6">
      <c r="A4" s="72"/>
      <c r="B4" s="72"/>
      <c r="C4" s="72"/>
      <c r="D4" s="131"/>
    </row>
    <row r="5" spans="1:6">
      <c r="A5" s="72">
        <v>11</v>
      </c>
      <c r="B5" s="72" t="s">
        <v>262</v>
      </c>
      <c r="C5" s="72" t="s">
        <v>11</v>
      </c>
      <c r="D5" s="131" t="s">
        <v>263</v>
      </c>
      <c r="E5" s="53">
        <v>44.12</v>
      </c>
      <c r="F5" s="52">
        <f>$E$3/E5*1000</f>
        <v>903.67180417044426</v>
      </c>
    </row>
    <row r="6" spans="1:6">
      <c r="A6" s="72">
        <v>15</v>
      </c>
      <c r="B6" s="72" t="s">
        <v>264</v>
      </c>
      <c r="C6" s="72" t="s">
        <v>11</v>
      </c>
      <c r="D6" s="131" t="s">
        <v>265</v>
      </c>
      <c r="E6" s="53">
        <v>45.68</v>
      </c>
      <c r="F6" s="52">
        <f t="shared" ref="F6:F42" si="0">$E$3/E6*1000</f>
        <v>872.81085814360767</v>
      </c>
    </row>
    <row r="7" spans="1:6">
      <c r="A7" s="72">
        <v>17</v>
      </c>
      <c r="B7" s="72" t="s">
        <v>144</v>
      </c>
      <c r="C7" s="72" t="s">
        <v>266</v>
      </c>
      <c r="D7" s="131" t="s">
        <v>267</v>
      </c>
      <c r="E7" s="53">
        <v>45.95</v>
      </c>
      <c r="F7" s="52">
        <f t="shared" si="0"/>
        <v>867.68226332970607</v>
      </c>
    </row>
    <row r="8" spans="1:6">
      <c r="A8" s="72">
        <v>18</v>
      </c>
      <c r="B8" s="72" t="s">
        <v>142</v>
      </c>
      <c r="C8" s="72" t="s">
        <v>11</v>
      </c>
      <c r="D8" s="131" t="s">
        <v>268</v>
      </c>
      <c r="E8" s="53">
        <v>46.02</v>
      </c>
      <c r="F8" s="52">
        <f t="shared" si="0"/>
        <v>866.3624511082138</v>
      </c>
    </row>
    <row r="9" spans="1:6">
      <c r="A9" s="72">
        <v>27</v>
      </c>
      <c r="B9" s="72" t="s">
        <v>269</v>
      </c>
      <c r="C9" s="72" t="s">
        <v>11</v>
      </c>
      <c r="D9" s="131" t="s">
        <v>270</v>
      </c>
      <c r="E9" s="53">
        <v>47.35</v>
      </c>
      <c r="F9" s="52">
        <f t="shared" si="0"/>
        <v>842.02745512143611</v>
      </c>
    </row>
    <row r="10" spans="1:6">
      <c r="A10" s="72">
        <v>31</v>
      </c>
      <c r="B10" s="72" t="s">
        <v>271</v>
      </c>
      <c r="C10" s="72" t="s">
        <v>266</v>
      </c>
      <c r="D10" s="131" t="s">
        <v>210</v>
      </c>
      <c r="E10" s="53">
        <v>48.2</v>
      </c>
      <c r="F10" s="52">
        <f t="shared" si="0"/>
        <v>827.1784232365145</v>
      </c>
    </row>
    <row r="11" spans="1:6">
      <c r="A11" s="72">
        <v>33</v>
      </c>
      <c r="B11" s="72" t="s">
        <v>40</v>
      </c>
      <c r="C11" s="72" t="s">
        <v>266</v>
      </c>
      <c r="D11" s="131" t="s">
        <v>211</v>
      </c>
      <c r="E11" s="53">
        <v>48.67</v>
      </c>
      <c r="F11" s="52">
        <f t="shared" si="0"/>
        <v>819.19046640641045</v>
      </c>
    </row>
    <row r="12" spans="1:6">
      <c r="A12" s="72">
        <v>37</v>
      </c>
      <c r="B12" s="72" t="s">
        <v>159</v>
      </c>
      <c r="C12" s="72" t="s">
        <v>266</v>
      </c>
      <c r="D12" s="131" t="s">
        <v>272</v>
      </c>
      <c r="E12" s="53">
        <v>49.07</v>
      </c>
      <c r="F12" s="52">
        <f t="shared" si="0"/>
        <v>812.51273690646008</v>
      </c>
    </row>
    <row r="13" spans="1:6">
      <c r="A13" s="72">
        <v>40</v>
      </c>
      <c r="B13" s="72" t="s">
        <v>62</v>
      </c>
      <c r="C13" s="72" t="s">
        <v>273</v>
      </c>
      <c r="D13" s="131" t="s">
        <v>274</v>
      </c>
      <c r="E13" s="53">
        <v>49.5</v>
      </c>
      <c r="F13" s="52">
        <f t="shared" si="0"/>
        <v>805.45454545454538</v>
      </c>
    </row>
    <row r="14" spans="1:6">
      <c r="A14" s="72">
        <v>47</v>
      </c>
      <c r="B14" s="72" t="s">
        <v>113</v>
      </c>
      <c r="C14" s="72" t="s">
        <v>273</v>
      </c>
      <c r="D14" s="131" t="s">
        <v>275</v>
      </c>
      <c r="E14" s="53">
        <v>49.95</v>
      </c>
      <c r="F14" s="52">
        <f t="shared" si="0"/>
        <v>798.19819819819816</v>
      </c>
    </row>
    <row r="15" spans="1:6">
      <c r="A15" s="72">
        <v>50</v>
      </c>
      <c r="B15" s="72" t="s">
        <v>16</v>
      </c>
      <c r="C15" s="72" t="s">
        <v>276</v>
      </c>
      <c r="D15" s="131" t="s">
        <v>277</v>
      </c>
      <c r="E15" s="53">
        <v>50.55</v>
      </c>
      <c r="F15" s="52">
        <f t="shared" si="0"/>
        <v>788.72403560830867</v>
      </c>
    </row>
    <row r="16" spans="1:6">
      <c r="A16" s="72">
        <v>55</v>
      </c>
      <c r="B16" s="72" t="s">
        <v>278</v>
      </c>
      <c r="C16" s="72" t="s">
        <v>13</v>
      </c>
      <c r="D16" s="131" t="s">
        <v>279</v>
      </c>
      <c r="E16" s="53">
        <v>50.93</v>
      </c>
      <c r="F16" s="52">
        <f t="shared" si="0"/>
        <v>782.83919104653444</v>
      </c>
    </row>
    <row r="17" spans="1:22">
      <c r="A17" s="72">
        <v>58</v>
      </c>
      <c r="B17" s="72" t="s">
        <v>173</v>
      </c>
      <c r="C17" s="72" t="s">
        <v>11</v>
      </c>
      <c r="D17" s="131">
        <v>51.17</v>
      </c>
      <c r="E17" s="53">
        <v>51.28</v>
      </c>
      <c r="F17" s="52">
        <f t="shared" si="0"/>
        <v>777.49609984399376</v>
      </c>
    </row>
    <row r="18" spans="1:22">
      <c r="A18" s="72">
        <v>59</v>
      </c>
      <c r="B18" s="72" t="s">
        <v>166</v>
      </c>
      <c r="C18" s="72" t="s">
        <v>13</v>
      </c>
      <c r="D18" s="131" t="s">
        <v>280</v>
      </c>
      <c r="E18" s="53">
        <v>51.37</v>
      </c>
      <c r="F18" s="52">
        <f t="shared" si="0"/>
        <v>776.1339303095192</v>
      </c>
    </row>
    <row r="19" spans="1:22">
      <c r="A19" s="72">
        <v>62</v>
      </c>
      <c r="B19" s="72" t="s">
        <v>281</v>
      </c>
      <c r="C19" s="72" t="s">
        <v>273</v>
      </c>
      <c r="D19" s="131" t="s">
        <v>282</v>
      </c>
      <c r="E19" s="53">
        <v>51.45</v>
      </c>
      <c r="F19" s="52">
        <f t="shared" si="0"/>
        <v>774.92711370262384</v>
      </c>
    </row>
    <row r="20" spans="1:22">
      <c r="A20" s="72">
        <v>67</v>
      </c>
      <c r="B20" s="72" t="s">
        <v>25</v>
      </c>
      <c r="C20" s="72" t="s">
        <v>266</v>
      </c>
      <c r="D20" s="131" t="s">
        <v>283</v>
      </c>
      <c r="E20" s="53">
        <v>52.03</v>
      </c>
      <c r="F20" s="52">
        <f t="shared" si="0"/>
        <v>766.28867960791843</v>
      </c>
    </row>
    <row r="21" spans="1:22">
      <c r="A21" s="72">
        <v>68</v>
      </c>
      <c r="B21" s="72" t="s">
        <v>93</v>
      </c>
      <c r="C21" s="72" t="s">
        <v>276</v>
      </c>
      <c r="D21" s="131" t="s">
        <v>284</v>
      </c>
      <c r="E21" s="53">
        <v>52.07</v>
      </c>
      <c r="F21" s="52">
        <f t="shared" si="0"/>
        <v>765.70001920491632</v>
      </c>
    </row>
    <row r="22" spans="1:22">
      <c r="A22" s="72">
        <v>88</v>
      </c>
      <c r="B22" s="72" t="s">
        <v>183</v>
      </c>
      <c r="C22" s="72" t="s">
        <v>11</v>
      </c>
      <c r="D22" s="131" t="s">
        <v>285</v>
      </c>
      <c r="E22" s="53">
        <v>53.82</v>
      </c>
      <c r="F22" s="52">
        <f t="shared" si="0"/>
        <v>740.80267558528419</v>
      </c>
    </row>
    <row r="23" spans="1:22">
      <c r="A23" s="72">
        <v>96</v>
      </c>
      <c r="B23" s="72" t="s">
        <v>19</v>
      </c>
      <c r="C23" s="72" t="s">
        <v>286</v>
      </c>
      <c r="D23" s="131" t="s">
        <v>287</v>
      </c>
      <c r="E23" s="53">
        <v>55.02</v>
      </c>
      <c r="F23" s="52">
        <f t="shared" si="0"/>
        <v>724.64558342420924</v>
      </c>
    </row>
    <row r="24" spans="1:22">
      <c r="A24" s="72">
        <v>109</v>
      </c>
      <c r="B24" s="72" t="s">
        <v>175</v>
      </c>
      <c r="C24" s="72" t="s">
        <v>288</v>
      </c>
      <c r="D24" s="131" t="s">
        <v>289</v>
      </c>
      <c r="E24" s="53">
        <v>56.45</v>
      </c>
      <c r="F24" s="52">
        <f t="shared" si="0"/>
        <v>706.28875110717433</v>
      </c>
    </row>
    <row r="25" spans="1:22">
      <c r="A25" s="72">
        <v>112</v>
      </c>
      <c r="B25" s="72" t="s">
        <v>290</v>
      </c>
      <c r="C25" s="72" t="s">
        <v>13</v>
      </c>
      <c r="D25" s="131" t="s">
        <v>291</v>
      </c>
      <c r="E25" s="53">
        <v>56.85</v>
      </c>
      <c r="F25" s="52">
        <f t="shared" si="0"/>
        <v>701.31926121372021</v>
      </c>
    </row>
    <row r="26" spans="1:22">
      <c r="A26" s="72">
        <v>124</v>
      </c>
      <c r="B26" s="72" t="s">
        <v>292</v>
      </c>
      <c r="C26" s="72" t="s">
        <v>266</v>
      </c>
      <c r="D26" s="131" t="s">
        <v>203</v>
      </c>
      <c r="E26" s="53">
        <v>57.93</v>
      </c>
      <c r="F26" s="52">
        <f t="shared" si="0"/>
        <v>688.24443293630247</v>
      </c>
    </row>
    <row r="27" spans="1:22">
      <c r="A27" s="72">
        <v>146</v>
      </c>
      <c r="B27" s="72" t="s">
        <v>193</v>
      </c>
      <c r="C27" s="72" t="s">
        <v>266</v>
      </c>
      <c r="D27" s="131" t="s">
        <v>293</v>
      </c>
      <c r="E27" s="53">
        <v>60.42</v>
      </c>
      <c r="F27" s="52">
        <f t="shared" si="0"/>
        <v>659.88083416087386</v>
      </c>
      <c r="M27" s="72"/>
      <c r="N27" s="72"/>
      <c r="O27" s="72"/>
      <c r="P27" s="72"/>
      <c r="Q27" s="72"/>
      <c r="R27" s="72"/>
      <c r="S27" s="72"/>
      <c r="T27" s="72"/>
      <c r="U27" s="72"/>
      <c r="V27" s="73"/>
    </row>
    <row r="28" spans="1:22">
      <c r="A28" s="72">
        <v>174</v>
      </c>
      <c r="B28" s="72" t="s">
        <v>294</v>
      </c>
      <c r="C28" s="72" t="s">
        <v>266</v>
      </c>
      <c r="D28" s="131" t="s">
        <v>295</v>
      </c>
      <c r="E28" s="53">
        <v>64.05</v>
      </c>
      <c r="F28" s="52">
        <f t="shared" si="0"/>
        <v>622.48243559718958</v>
      </c>
    </row>
    <row r="29" spans="1:22">
      <c r="A29" s="72">
        <v>192</v>
      </c>
      <c r="B29" s="72" t="s">
        <v>296</v>
      </c>
      <c r="C29" s="72" t="s">
        <v>266</v>
      </c>
      <c r="D29" s="131" t="s">
        <v>297</v>
      </c>
      <c r="E29" s="53">
        <v>65.87</v>
      </c>
      <c r="F29" s="52">
        <f t="shared" si="0"/>
        <v>605.28313344466369</v>
      </c>
    </row>
    <row r="30" spans="1:22">
      <c r="A30" s="72">
        <v>204</v>
      </c>
      <c r="B30" s="72" t="s">
        <v>298</v>
      </c>
      <c r="C30" s="72" t="s">
        <v>266</v>
      </c>
      <c r="D30" s="131" t="s">
        <v>299</v>
      </c>
      <c r="E30" s="53">
        <v>67.849999999999994</v>
      </c>
      <c r="F30" s="52">
        <f t="shared" si="0"/>
        <v>587.61974944731026</v>
      </c>
    </row>
    <row r="31" spans="1:22">
      <c r="A31" s="72">
        <v>206</v>
      </c>
      <c r="B31" s="72" t="s">
        <v>300</v>
      </c>
      <c r="C31" s="72" t="s">
        <v>301</v>
      </c>
      <c r="D31" s="131" t="s">
        <v>302</v>
      </c>
      <c r="E31" s="53">
        <v>67.97</v>
      </c>
      <c r="F31" s="52">
        <f t="shared" si="0"/>
        <v>586.58231572752686</v>
      </c>
    </row>
    <row r="32" spans="1:22">
      <c r="A32" s="72">
        <v>211</v>
      </c>
      <c r="B32" s="72" t="s">
        <v>303</v>
      </c>
      <c r="C32" s="72" t="s">
        <v>288</v>
      </c>
      <c r="D32" s="131" t="s">
        <v>304</v>
      </c>
      <c r="E32" s="53">
        <v>68.52</v>
      </c>
      <c r="F32" s="52">
        <f t="shared" si="0"/>
        <v>581.87390542907178</v>
      </c>
    </row>
    <row r="33" spans="1:6">
      <c r="A33" s="72">
        <v>230</v>
      </c>
      <c r="B33" s="72" t="s">
        <v>305</v>
      </c>
      <c r="C33" s="72" t="s">
        <v>13</v>
      </c>
      <c r="D33" s="131" t="s">
        <v>306</v>
      </c>
      <c r="E33" s="53">
        <v>71.72</v>
      </c>
      <c r="F33" s="52">
        <f t="shared" si="0"/>
        <v>555.91187953151143</v>
      </c>
    </row>
    <row r="34" spans="1:6">
      <c r="A34" s="72">
        <v>232</v>
      </c>
      <c r="B34" s="72" t="s">
        <v>307</v>
      </c>
      <c r="C34" s="72" t="s">
        <v>11</v>
      </c>
      <c r="D34" s="131" t="s">
        <v>308</v>
      </c>
      <c r="E34" s="53">
        <v>71.88</v>
      </c>
      <c r="F34" s="52">
        <f t="shared" si="0"/>
        <v>554.6744574290484</v>
      </c>
    </row>
    <row r="35" spans="1:6">
      <c r="A35" s="72">
        <v>239</v>
      </c>
      <c r="B35" s="72" t="s">
        <v>309</v>
      </c>
      <c r="C35" s="72" t="s">
        <v>288</v>
      </c>
      <c r="D35" s="131" t="s">
        <v>310</v>
      </c>
      <c r="E35" s="53">
        <v>72.83</v>
      </c>
      <c r="F35" s="52">
        <f t="shared" si="0"/>
        <v>547.43924207057523</v>
      </c>
    </row>
    <row r="36" spans="1:6">
      <c r="A36" s="72">
        <v>245</v>
      </c>
      <c r="B36" s="72" t="s">
        <v>334</v>
      </c>
      <c r="C36" s="72" t="s">
        <v>276</v>
      </c>
      <c r="D36" s="131" t="s">
        <v>335</v>
      </c>
      <c r="E36" s="53">
        <v>73.680000000000007</v>
      </c>
      <c r="F36" s="52">
        <f t="shared" si="0"/>
        <v>541.12377850162864</v>
      </c>
    </row>
    <row r="37" spans="1:6">
      <c r="A37" s="72">
        <v>255</v>
      </c>
      <c r="B37" s="72" t="s">
        <v>311</v>
      </c>
      <c r="C37" s="72" t="s">
        <v>288</v>
      </c>
      <c r="D37" s="131" t="s">
        <v>312</v>
      </c>
      <c r="E37" s="53">
        <v>75.819999999999993</v>
      </c>
      <c r="F37" s="52">
        <f t="shared" si="0"/>
        <v>525.85069902400426</v>
      </c>
    </row>
    <row r="38" spans="1:6">
      <c r="A38" s="72">
        <v>270</v>
      </c>
      <c r="B38" s="72" t="s">
        <v>313</v>
      </c>
      <c r="C38" s="72" t="s">
        <v>13</v>
      </c>
      <c r="D38" s="131" t="s">
        <v>314</v>
      </c>
      <c r="E38" s="53">
        <v>81.55</v>
      </c>
      <c r="F38" s="52">
        <f t="shared" si="0"/>
        <v>488.90251379521766</v>
      </c>
    </row>
    <row r="39" spans="1:6">
      <c r="A39" s="72">
        <v>274</v>
      </c>
      <c r="B39" s="72" t="s">
        <v>315</v>
      </c>
      <c r="C39" s="72" t="s">
        <v>316</v>
      </c>
      <c r="D39" s="131" t="s">
        <v>317</v>
      </c>
      <c r="E39" s="53">
        <v>84.48</v>
      </c>
      <c r="F39" s="52">
        <f t="shared" si="0"/>
        <v>471.94602272727263</v>
      </c>
    </row>
    <row r="40" spans="1:6">
      <c r="A40" s="72">
        <v>281</v>
      </c>
      <c r="B40" s="72" t="s">
        <v>318</v>
      </c>
      <c r="C40" s="72" t="s">
        <v>13</v>
      </c>
      <c r="D40" s="131" t="s">
        <v>319</v>
      </c>
      <c r="E40" s="53">
        <v>86.9</v>
      </c>
      <c r="F40" s="52">
        <f t="shared" si="0"/>
        <v>458.80322209436127</v>
      </c>
    </row>
    <row r="41" spans="1:6">
      <c r="A41" s="72">
        <v>282</v>
      </c>
      <c r="B41" s="72" t="s">
        <v>320</v>
      </c>
      <c r="C41" s="72" t="s">
        <v>301</v>
      </c>
      <c r="D41" s="131" t="s">
        <v>321</v>
      </c>
      <c r="E41" s="53">
        <v>86.95</v>
      </c>
      <c r="F41" s="52">
        <f t="shared" si="0"/>
        <v>458.53939045428405</v>
      </c>
    </row>
    <row r="42" spans="1:6">
      <c r="A42" s="72">
        <v>283</v>
      </c>
      <c r="B42" s="72" t="s">
        <v>322</v>
      </c>
      <c r="C42" s="72" t="s">
        <v>288</v>
      </c>
      <c r="D42" s="131" t="s">
        <v>323</v>
      </c>
      <c r="E42" s="53">
        <v>88.93</v>
      </c>
      <c r="F42" s="52">
        <f t="shared" si="0"/>
        <v>448.33014730687046</v>
      </c>
    </row>
    <row r="44" spans="1:6">
      <c r="B44" s="72" t="s">
        <v>326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25" sqref="C25"/>
    </sheetView>
  </sheetViews>
  <sheetFormatPr defaultRowHeight="12.75"/>
  <cols>
    <col min="2" max="2" width="23.28515625" customWidth="1"/>
    <col min="5" max="6" width="9.140625" style="53"/>
  </cols>
  <sheetData>
    <row r="1" spans="1:7" ht="13.5" thickBot="1"/>
    <row r="2" spans="1:7" ht="26.25" thickBot="1">
      <c r="A2" s="132" t="s">
        <v>338</v>
      </c>
      <c r="B2" s="132" t="s">
        <v>339</v>
      </c>
      <c r="C2" s="132" t="s">
        <v>351</v>
      </c>
      <c r="D2" s="132" t="s">
        <v>340</v>
      </c>
      <c r="E2" s="134" t="s">
        <v>350</v>
      </c>
      <c r="F2" s="134" t="s">
        <v>67</v>
      </c>
    </row>
    <row r="3" spans="1:7" ht="13.5" thickBot="1">
      <c r="A3" s="60">
        <v>1</v>
      </c>
      <c r="B3" s="60" t="s">
        <v>71</v>
      </c>
      <c r="C3" s="60"/>
      <c r="D3" s="61">
        <v>3.2048611111111111E-2</v>
      </c>
      <c r="E3" s="53">
        <v>46.15</v>
      </c>
      <c r="F3" s="135">
        <v>1000</v>
      </c>
    </row>
    <row r="4" spans="1:7" ht="13.5" thickBot="1">
      <c r="A4" s="60">
        <v>5</v>
      </c>
      <c r="B4" s="60" t="s">
        <v>36</v>
      </c>
      <c r="C4" s="60" t="s">
        <v>13</v>
      </c>
      <c r="D4" s="61">
        <v>3.5462962962962967E-2</v>
      </c>
      <c r="E4" s="53">
        <v>51.07</v>
      </c>
      <c r="F4" s="52">
        <f>$E$3/E4*1000</f>
        <v>903.66164088505968</v>
      </c>
      <c r="G4" s="55" t="s">
        <v>352</v>
      </c>
    </row>
    <row r="5" spans="1:7" ht="13.5" thickBot="1">
      <c r="A5" s="60">
        <v>6</v>
      </c>
      <c r="B5" s="60" t="s">
        <v>135</v>
      </c>
      <c r="C5" s="60"/>
      <c r="D5" s="61">
        <v>3.5567129629629629E-2</v>
      </c>
      <c r="E5" s="53">
        <v>51.22</v>
      </c>
      <c r="F5" s="52">
        <f t="shared" ref="F5:F29" si="0">$E$3/E5*1000</f>
        <v>901.01522842639588</v>
      </c>
    </row>
    <row r="6" spans="1:7" ht="13.5" thickBot="1">
      <c r="A6" s="60">
        <v>10</v>
      </c>
      <c r="B6" s="60" t="s">
        <v>347</v>
      </c>
      <c r="C6" s="60"/>
      <c r="D6" s="61">
        <v>3.6388888888888887E-2</v>
      </c>
      <c r="E6" s="53">
        <v>52.4</v>
      </c>
      <c r="F6" s="52">
        <f t="shared" si="0"/>
        <v>880.72519083969473</v>
      </c>
    </row>
    <row r="7" spans="1:7" ht="13.5" thickBot="1">
      <c r="A7" s="60"/>
      <c r="B7" s="60" t="s">
        <v>436</v>
      </c>
      <c r="C7" s="60"/>
      <c r="D7" s="61">
        <v>3.6782407407407409E-2</v>
      </c>
      <c r="E7" s="53">
        <v>52.97</v>
      </c>
      <c r="F7" s="52">
        <f t="shared" si="0"/>
        <v>871.24787615631499</v>
      </c>
    </row>
    <row r="8" spans="1:7" ht="13.5" thickBot="1">
      <c r="A8" s="60">
        <v>24</v>
      </c>
      <c r="B8" s="60" t="s">
        <v>144</v>
      </c>
      <c r="C8" s="60" t="s">
        <v>341</v>
      </c>
      <c r="D8" s="61">
        <v>3.7685185185185183E-2</v>
      </c>
      <c r="E8" s="53">
        <v>54.27</v>
      </c>
      <c r="F8" s="52">
        <f t="shared" si="0"/>
        <v>850.37774092500456</v>
      </c>
    </row>
    <row r="9" spans="1:7" ht="13.5" thickBot="1">
      <c r="A9" s="60">
        <v>28</v>
      </c>
      <c r="B9" s="60" t="s">
        <v>142</v>
      </c>
      <c r="C9" s="60"/>
      <c r="D9" s="61">
        <v>3.8321759259259257E-2</v>
      </c>
      <c r="E9" s="53">
        <v>55.18</v>
      </c>
      <c r="F9" s="52">
        <f t="shared" si="0"/>
        <v>836.3537513591881</v>
      </c>
    </row>
    <row r="10" spans="1:7" ht="13.5" thickBot="1">
      <c r="A10" s="60">
        <v>32</v>
      </c>
      <c r="B10" s="60" t="s">
        <v>342</v>
      </c>
      <c r="C10" s="60"/>
      <c r="D10" s="61">
        <v>3.8692129629629632E-2</v>
      </c>
      <c r="E10" s="53">
        <v>55.72</v>
      </c>
      <c r="F10" s="52">
        <f t="shared" si="0"/>
        <v>828.24838478104812</v>
      </c>
    </row>
    <row r="11" spans="1:7" ht="13.5" thickBot="1">
      <c r="A11" s="60">
        <v>33</v>
      </c>
      <c r="B11" s="60" t="s">
        <v>31</v>
      </c>
      <c r="C11" s="60"/>
      <c r="D11" s="61">
        <v>3.8958333333333338E-2</v>
      </c>
      <c r="E11" s="53">
        <v>56.1</v>
      </c>
      <c r="F11" s="52">
        <f t="shared" si="0"/>
        <v>822.63814616755792</v>
      </c>
    </row>
    <row r="12" spans="1:7" ht="13.5" thickBot="1">
      <c r="A12" s="60">
        <v>38</v>
      </c>
      <c r="B12" s="60" t="s">
        <v>237</v>
      </c>
      <c r="C12" s="60" t="s">
        <v>341</v>
      </c>
      <c r="D12" s="61">
        <v>3.9687500000000001E-2</v>
      </c>
      <c r="E12" s="53">
        <v>57.15</v>
      </c>
      <c r="F12" s="52">
        <f t="shared" si="0"/>
        <v>807.52405949256342</v>
      </c>
    </row>
    <row r="13" spans="1:7" ht="13.5" thickBot="1">
      <c r="A13" s="60">
        <v>39</v>
      </c>
      <c r="B13" s="60" t="s">
        <v>5</v>
      </c>
      <c r="C13" s="60" t="s">
        <v>343</v>
      </c>
      <c r="D13" s="61">
        <v>3.9791666666666663E-2</v>
      </c>
      <c r="E13" s="53">
        <v>57.3</v>
      </c>
      <c r="F13" s="52">
        <f t="shared" si="0"/>
        <v>805.41012216404886</v>
      </c>
    </row>
    <row r="14" spans="1:7" ht="13.5" thickBot="1">
      <c r="A14" s="60">
        <v>40</v>
      </c>
      <c r="B14" s="60" t="s">
        <v>60</v>
      </c>
      <c r="C14" s="60" t="s">
        <v>341</v>
      </c>
      <c r="D14" s="61">
        <v>3.982638888888889E-2</v>
      </c>
      <c r="E14" s="53">
        <v>57.35</v>
      </c>
      <c r="F14" s="52">
        <f t="shared" si="0"/>
        <v>804.70793374019183</v>
      </c>
    </row>
    <row r="15" spans="1:7" ht="13.5" thickBot="1">
      <c r="A15" s="60">
        <v>42</v>
      </c>
      <c r="B15" s="60" t="s">
        <v>344</v>
      </c>
      <c r="C15" s="60" t="s">
        <v>13</v>
      </c>
      <c r="D15" s="61">
        <v>4.010416666666667E-2</v>
      </c>
      <c r="E15" s="53">
        <v>57.75</v>
      </c>
      <c r="F15" s="52">
        <f t="shared" si="0"/>
        <v>799.13419913419909</v>
      </c>
      <c r="G15" s="55" t="s">
        <v>353</v>
      </c>
    </row>
    <row r="16" spans="1:7" ht="13.5" thickBot="1">
      <c r="A16" s="60">
        <v>55</v>
      </c>
      <c r="B16" s="60" t="s">
        <v>345</v>
      </c>
      <c r="C16" s="60" t="s">
        <v>343</v>
      </c>
      <c r="D16" s="61">
        <v>4.0428240740740744E-2</v>
      </c>
      <c r="E16" s="53">
        <v>58.22</v>
      </c>
      <c r="F16" s="52">
        <f t="shared" si="0"/>
        <v>792.68292682926835</v>
      </c>
    </row>
    <row r="17" spans="1:7" ht="13.5" thickBot="1">
      <c r="A17" s="60">
        <v>53</v>
      </c>
      <c r="B17" s="60" t="s">
        <v>159</v>
      </c>
      <c r="C17" s="60" t="s">
        <v>341</v>
      </c>
      <c r="D17" s="61">
        <v>4.0821759259259259E-2</v>
      </c>
      <c r="E17" s="53">
        <v>58.78</v>
      </c>
      <c r="F17" s="52">
        <f t="shared" si="0"/>
        <v>785.13099693773393</v>
      </c>
    </row>
    <row r="18" spans="1:7" ht="13.5" thickBot="1">
      <c r="A18" s="60">
        <v>56</v>
      </c>
      <c r="B18" s="60" t="s">
        <v>113</v>
      </c>
      <c r="C18" s="60" t="s">
        <v>343</v>
      </c>
      <c r="D18" s="61">
        <v>4.0960648148148149E-2</v>
      </c>
      <c r="E18" s="53">
        <v>58.98</v>
      </c>
      <c r="F18" s="52">
        <f t="shared" si="0"/>
        <v>782.46863343506277</v>
      </c>
    </row>
    <row r="19" spans="1:7" ht="13.5" thickBot="1">
      <c r="A19" s="60">
        <v>63</v>
      </c>
      <c r="B19" s="60" t="s">
        <v>281</v>
      </c>
      <c r="C19" s="60" t="s">
        <v>343</v>
      </c>
      <c r="D19" s="61">
        <v>4.1678240740740745E-2</v>
      </c>
      <c r="E19" s="53">
        <v>60.02</v>
      </c>
      <c r="F19" s="52">
        <f t="shared" si="0"/>
        <v>768.9103632122625</v>
      </c>
    </row>
    <row r="20" spans="1:7" ht="13.5" thickBot="1">
      <c r="A20" s="60">
        <v>66</v>
      </c>
      <c r="B20" s="60" t="s">
        <v>81</v>
      </c>
      <c r="C20" s="60" t="s">
        <v>13</v>
      </c>
      <c r="D20" s="61">
        <v>4.1921296296296297E-2</v>
      </c>
      <c r="E20" s="53">
        <v>60.37</v>
      </c>
      <c r="F20" s="52">
        <f t="shared" si="0"/>
        <v>764.45254265363599</v>
      </c>
    </row>
    <row r="21" spans="1:7" ht="13.5" thickBot="1">
      <c r="A21" s="60">
        <v>68</v>
      </c>
      <c r="B21" s="60" t="s">
        <v>16</v>
      </c>
      <c r="C21" s="60" t="s">
        <v>346</v>
      </c>
      <c r="D21" s="61">
        <v>4.2094907407407407E-2</v>
      </c>
      <c r="E21" s="53">
        <v>60.62</v>
      </c>
      <c r="F21" s="52">
        <f t="shared" si="0"/>
        <v>761.29990102276474</v>
      </c>
      <c r="G21" s="55" t="s">
        <v>214</v>
      </c>
    </row>
    <row r="22" spans="1:7" ht="13.5" thickBot="1">
      <c r="A22" s="60">
        <v>77</v>
      </c>
      <c r="B22" s="60" t="s">
        <v>25</v>
      </c>
      <c r="C22" s="60" t="s">
        <v>341</v>
      </c>
      <c r="D22" s="61">
        <v>4.2870370370370371E-2</v>
      </c>
      <c r="E22" s="53">
        <v>61.73</v>
      </c>
      <c r="F22" s="52">
        <f t="shared" si="0"/>
        <v>747.61056212538483</v>
      </c>
    </row>
    <row r="23" spans="1:7" ht="13.5" thickBot="1">
      <c r="A23" s="60">
        <v>88</v>
      </c>
      <c r="B23" s="60" t="s">
        <v>166</v>
      </c>
      <c r="C23" s="60" t="s">
        <v>13</v>
      </c>
      <c r="D23" s="61">
        <v>4.4062500000000004E-2</v>
      </c>
      <c r="E23" s="53">
        <v>63.45</v>
      </c>
      <c r="F23" s="52">
        <f t="shared" si="0"/>
        <v>727.3443656422379</v>
      </c>
    </row>
    <row r="24" spans="1:7" ht="13.5" thickBot="1">
      <c r="A24" s="60">
        <v>98</v>
      </c>
      <c r="B24" s="60" t="s">
        <v>90</v>
      </c>
      <c r="C24" s="60" t="s">
        <v>301</v>
      </c>
      <c r="D24" s="61">
        <v>4.4953703703703697E-2</v>
      </c>
      <c r="E24" s="53">
        <v>64.73</v>
      </c>
      <c r="F24" s="52">
        <f t="shared" si="0"/>
        <v>712.96153251969713</v>
      </c>
      <c r="G24" s="55" t="s">
        <v>354</v>
      </c>
    </row>
    <row r="25" spans="1:7" ht="13.5" thickBot="1">
      <c r="A25" s="60">
        <v>120</v>
      </c>
      <c r="B25" s="60" t="s">
        <v>359</v>
      </c>
      <c r="C25" s="60"/>
      <c r="D25" s="61">
        <v>4.6342592592592595E-2</v>
      </c>
      <c r="E25" s="53">
        <v>66.73</v>
      </c>
      <c r="F25" s="52">
        <f t="shared" si="0"/>
        <v>691.59298666267046</v>
      </c>
      <c r="G25" s="55"/>
    </row>
    <row r="26" spans="1:7" ht="13.5" thickBot="1">
      <c r="A26" s="60">
        <v>128</v>
      </c>
      <c r="B26" s="60" t="s">
        <v>95</v>
      </c>
      <c r="C26" s="60" t="s">
        <v>343</v>
      </c>
      <c r="D26" s="61">
        <v>4.7268518518518515E-2</v>
      </c>
      <c r="E26" s="53">
        <v>68.069999999999993</v>
      </c>
      <c r="F26" s="52">
        <f t="shared" si="0"/>
        <v>677.97855149111217</v>
      </c>
    </row>
    <row r="27" spans="1:7" ht="13.5" thickBot="1">
      <c r="A27" s="60">
        <v>154</v>
      </c>
      <c r="B27" s="60" t="s">
        <v>101</v>
      </c>
      <c r="C27" s="60" t="s">
        <v>346</v>
      </c>
      <c r="D27" s="61">
        <v>5.212962962962963E-2</v>
      </c>
      <c r="E27" s="53">
        <v>75.069999999999993</v>
      </c>
      <c r="F27" s="52">
        <f t="shared" si="0"/>
        <v>614.75955774610372</v>
      </c>
    </row>
    <row r="28" spans="1:7" ht="13.5" thickBot="1">
      <c r="A28" s="60">
        <v>163</v>
      </c>
      <c r="B28" s="60" t="s">
        <v>202</v>
      </c>
      <c r="C28" s="60" t="s">
        <v>341</v>
      </c>
      <c r="D28" s="61">
        <v>5.4027777777777779E-2</v>
      </c>
      <c r="E28" s="53">
        <v>77.8</v>
      </c>
      <c r="F28" s="52">
        <f t="shared" si="0"/>
        <v>593.18766066838043</v>
      </c>
    </row>
    <row r="29" spans="1:7" ht="13.5" thickBot="1">
      <c r="A29" s="60">
        <v>184</v>
      </c>
      <c r="B29" s="60" t="s">
        <v>105</v>
      </c>
      <c r="C29" s="60" t="s">
        <v>346</v>
      </c>
      <c r="D29" s="61">
        <v>5.9652777777777777E-2</v>
      </c>
      <c r="E29" s="53">
        <v>85.9</v>
      </c>
      <c r="F29" s="52">
        <f t="shared" si="0"/>
        <v>537.25261932479623</v>
      </c>
    </row>
    <row r="31" spans="1:7">
      <c r="B31" s="133" t="s">
        <v>348</v>
      </c>
    </row>
    <row r="32" spans="1:7" ht="25.5">
      <c r="B32" s="133" t="s">
        <v>349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2"/>
  <sheetViews>
    <sheetView topLeftCell="B1" workbookViewId="0">
      <selection activeCell="H19" sqref="H19"/>
    </sheetView>
  </sheetViews>
  <sheetFormatPr defaultRowHeight="12.75"/>
  <cols>
    <col min="3" max="3" width="21" customWidth="1"/>
  </cols>
  <sheetData>
    <row r="1" spans="2:8">
      <c r="B1" t="s">
        <v>364</v>
      </c>
      <c r="D1" t="s">
        <v>24</v>
      </c>
      <c r="G1" t="s">
        <v>24</v>
      </c>
    </row>
    <row r="2" spans="2:8">
      <c r="G2" t="s">
        <v>66</v>
      </c>
    </row>
    <row r="3" spans="2:8" ht="13.5">
      <c r="B3" s="136">
        <v>1</v>
      </c>
      <c r="C3" s="136" t="s">
        <v>362</v>
      </c>
      <c r="D3" s="137">
        <v>4.5763888888888889E-2</v>
      </c>
      <c r="E3" s="136"/>
      <c r="F3" s="136" t="s">
        <v>11</v>
      </c>
      <c r="G3">
        <v>65.900000000000006</v>
      </c>
    </row>
    <row r="4" spans="2:8" ht="13.5">
      <c r="B4" s="136">
        <v>2</v>
      </c>
      <c r="C4" s="136" t="s">
        <v>125</v>
      </c>
      <c r="D4" s="137">
        <v>4.8958333333333333E-2</v>
      </c>
      <c r="E4" s="136"/>
      <c r="F4" s="136" t="s">
        <v>126</v>
      </c>
    </row>
    <row r="5" spans="2:8" ht="13.5">
      <c r="B5" s="136"/>
      <c r="C5" s="136"/>
      <c r="D5" s="137"/>
      <c r="E5" s="136"/>
      <c r="F5" s="136"/>
    </row>
    <row r="6" spans="2:8" ht="13.5">
      <c r="B6" s="136">
        <v>9</v>
      </c>
      <c r="C6" s="136" t="s">
        <v>135</v>
      </c>
      <c r="D6" s="137">
        <v>5.2777777777777778E-2</v>
      </c>
      <c r="E6" s="136"/>
      <c r="F6" s="136" t="s">
        <v>11</v>
      </c>
      <c r="G6">
        <v>76</v>
      </c>
      <c r="H6" s="36">
        <f>$G$3/G6*1000</f>
        <v>867.1052631578948</v>
      </c>
    </row>
    <row r="7" spans="2:8" ht="13.5">
      <c r="B7" s="136">
        <v>11</v>
      </c>
      <c r="C7" s="136" t="s">
        <v>36</v>
      </c>
      <c r="D7" s="137">
        <v>5.3321759259259256E-2</v>
      </c>
      <c r="E7" s="136"/>
      <c r="F7" s="136" t="s">
        <v>356</v>
      </c>
      <c r="G7">
        <v>76.78</v>
      </c>
      <c r="H7" s="36">
        <f t="shared" ref="H7:H20" si="0">$G$3/G7*1000</f>
        <v>858.29643136233403</v>
      </c>
    </row>
    <row r="8" spans="2:8" ht="13.5">
      <c r="B8" s="136">
        <v>14</v>
      </c>
      <c r="C8" s="136" t="s">
        <v>347</v>
      </c>
      <c r="D8" s="137">
        <v>5.5405092592592596E-2</v>
      </c>
      <c r="E8" s="136"/>
      <c r="F8" s="136" t="s">
        <v>11</v>
      </c>
      <c r="G8">
        <v>79.78</v>
      </c>
      <c r="H8" s="36">
        <f t="shared" si="0"/>
        <v>826.02155928804223</v>
      </c>
    </row>
    <row r="9" spans="2:8" ht="13.5">
      <c r="B9" s="136">
        <v>16</v>
      </c>
      <c r="C9" s="136" t="s">
        <v>144</v>
      </c>
      <c r="D9" s="137">
        <v>5.6076388888888884E-2</v>
      </c>
      <c r="E9" s="136"/>
      <c r="F9" s="136" t="s">
        <v>12</v>
      </c>
      <c r="G9">
        <v>80.75</v>
      </c>
      <c r="H9" s="36">
        <f t="shared" si="0"/>
        <v>816.09907120743037</v>
      </c>
    </row>
    <row r="10" spans="2:8" ht="13.5">
      <c r="B10" s="136">
        <v>23</v>
      </c>
      <c r="C10" s="136" t="s">
        <v>357</v>
      </c>
      <c r="D10" s="137">
        <v>5.7662037037037039E-2</v>
      </c>
      <c r="E10" s="136"/>
      <c r="F10" s="136" t="s">
        <v>12</v>
      </c>
      <c r="G10">
        <v>83.03</v>
      </c>
      <c r="H10" s="36">
        <f t="shared" si="0"/>
        <v>793.68902806214624</v>
      </c>
    </row>
    <row r="11" spans="2:8" ht="13.5">
      <c r="B11" s="136">
        <v>37</v>
      </c>
      <c r="C11" s="136" t="s">
        <v>60</v>
      </c>
      <c r="D11" s="137">
        <v>6.1493055555555558E-2</v>
      </c>
      <c r="E11" s="136"/>
      <c r="F11" s="136" t="s">
        <v>12</v>
      </c>
      <c r="G11">
        <v>88.55</v>
      </c>
      <c r="H11" s="36">
        <f t="shared" si="0"/>
        <v>744.21230942970089</v>
      </c>
    </row>
    <row r="12" spans="2:8" ht="13.5">
      <c r="B12" s="136">
        <v>39</v>
      </c>
      <c r="C12" s="136" t="s">
        <v>113</v>
      </c>
      <c r="D12" s="137">
        <v>6.1793981481481484E-2</v>
      </c>
      <c r="E12" s="136"/>
      <c r="F12" s="136" t="s">
        <v>49</v>
      </c>
      <c r="G12">
        <v>88.98</v>
      </c>
      <c r="H12" s="36">
        <f t="shared" si="0"/>
        <v>740.61586873454712</v>
      </c>
    </row>
    <row r="13" spans="2:8" ht="13.5">
      <c r="B13" s="136">
        <v>51</v>
      </c>
      <c r="C13" s="136" t="s">
        <v>16</v>
      </c>
      <c r="D13" s="137">
        <v>6.3842592592592604E-2</v>
      </c>
      <c r="E13" s="136"/>
      <c r="F13" s="136" t="s">
        <v>17</v>
      </c>
      <c r="G13">
        <v>91.93</v>
      </c>
      <c r="H13" s="36">
        <f t="shared" si="0"/>
        <v>716.84977700424236</v>
      </c>
    </row>
    <row r="14" spans="2:8" ht="13.5">
      <c r="B14" s="136">
        <v>56</v>
      </c>
      <c r="C14" s="136" t="s">
        <v>25</v>
      </c>
      <c r="D14" s="137">
        <v>6.4618055555555554E-2</v>
      </c>
      <c r="E14" s="136"/>
      <c r="F14" s="136" t="s">
        <v>12</v>
      </c>
      <c r="G14">
        <v>93.05</v>
      </c>
      <c r="H14" s="36">
        <f t="shared" si="0"/>
        <v>708.22138635142403</v>
      </c>
    </row>
    <row r="15" spans="2:8" ht="13.5">
      <c r="B15" s="136">
        <v>67</v>
      </c>
      <c r="C15" s="136" t="s">
        <v>281</v>
      </c>
      <c r="D15" s="137">
        <v>6.5937499999999996E-2</v>
      </c>
      <c r="E15" s="136"/>
      <c r="F15" s="136" t="s">
        <v>49</v>
      </c>
      <c r="G15">
        <v>94.95</v>
      </c>
      <c r="H15" s="36">
        <f t="shared" si="0"/>
        <v>694.04949973670364</v>
      </c>
    </row>
    <row r="16" spans="2:8" ht="13.5">
      <c r="B16" s="136">
        <v>77</v>
      </c>
      <c r="C16" s="136" t="s">
        <v>86</v>
      </c>
      <c r="D16" s="137">
        <v>6.8125000000000005E-2</v>
      </c>
      <c r="E16" s="136"/>
      <c r="F16" s="136" t="s">
        <v>358</v>
      </c>
      <c r="G16">
        <v>98.1</v>
      </c>
      <c r="H16" s="36">
        <f t="shared" si="0"/>
        <v>671.76350662589198</v>
      </c>
    </row>
    <row r="17" spans="2:8" ht="13.5">
      <c r="B17" s="136">
        <v>86</v>
      </c>
      <c r="C17" s="136" t="s">
        <v>359</v>
      </c>
      <c r="D17" s="137">
        <v>6.9155092592592601E-2</v>
      </c>
      <c r="E17" s="136"/>
      <c r="F17" s="136" t="s">
        <v>11</v>
      </c>
      <c r="G17">
        <v>99.58</v>
      </c>
      <c r="H17" s="36">
        <f t="shared" si="0"/>
        <v>661.7794737899178</v>
      </c>
    </row>
    <row r="18" spans="2:8" ht="13.5">
      <c r="B18" s="136">
        <v>87</v>
      </c>
      <c r="C18" s="136" t="s">
        <v>90</v>
      </c>
      <c r="D18" s="137">
        <v>6.9178240740740735E-2</v>
      </c>
      <c r="E18" s="136"/>
      <c r="F18" s="136" t="s">
        <v>360</v>
      </c>
      <c r="G18">
        <v>99.62</v>
      </c>
      <c r="H18" s="36">
        <f t="shared" si="0"/>
        <v>661.51375225858271</v>
      </c>
    </row>
    <row r="19" spans="2:8" ht="13.5">
      <c r="B19" s="136">
        <v>112</v>
      </c>
      <c r="C19" s="136" t="s">
        <v>361</v>
      </c>
      <c r="D19" s="137">
        <v>7.3449074074074069E-2</v>
      </c>
      <c r="E19" s="136"/>
      <c r="F19" s="136" t="s">
        <v>360</v>
      </c>
      <c r="G19">
        <v>105.77</v>
      </c>
      <c r="H19" s="36">
        <f t="shared" si="0"/>
        <v>623.05001418171514</v>
      </c>
    </row>
    <row r="20" spans="2:8" ht="13.5">
      <c r="B20" s="136">
        <v>118</v>
      </c>
      <c r="C20" s="136" t="s">
        <v>95</v>
      </c>
      <c r="D20" s="137">
        <v>7.4456018518518519E-2</v>
      </c>
      <c r="E20" s="136"/>
      <c r="F20" s="136" t="s">
        <v>14</v>
      </c>
      <c r="G20">
        <v>107.22</v>
      </c>
      <c r="H20" s="36">
        <f t="shared" si="0"/>
        <v>614.62413728781951</v>
      </c>
    </row>
    <row r="22" spans="2:8" ht="13.5">
      <c r="C22" s="138" t="s">
        <v>363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B7" sqref="B7"/>
    </sheetView>
  </sheetViews>
  <sheetFormatPr defaultRowHeight="12.75"/>
  <cols>
    <col min="2" max="2" width="17.85546875" customWidth="1"/>
  </cols>
  <sheetData>
    <row r="2" spans="1:5">
      <c r="A2" t="s">
        <v>365</v>
      </c>
      <c r="B2" t="s">
        <v>366</v>
      </c>
      <c r="C2">
        <v>31.17</v>
      </c>
      <c r="D2">
        <v>31.28</v>
      </c>
    </row>
    <row r="4" spans="1:5">
      <c r="A4">
        <v>3</v>
      </c>
      <c r="B4" t="s">
        <v>367</v>
      </c>
      <c r="C4">
        <v>32.11</v>
      </c>
      <c r="D4">
        <v>32.18</v>
      </c>
      <c r="E4" s="36">
        <f>$D$2/D4*1000</f>
        <v>972.03231821006841</v>
      </c>
    </row>
    <row r="5" spans="1:5">
      <c r="A5">
        <v>7</v>
      </c>
      <c r="B5" t="s">
        <v>368</v>
      </c>
      <c r="C5">
        <v>33.44</v>
      </c>
      <c r="D5">
        <v>33.729999999999997</v>
      </c>
      <c r="E5" s="36">
        <f t="shared" ref="E5:E15" si="0">$D$2/D5*1000</f>
        <v>927.36436406759572</v>
      </c>
    </row>
    <row r="6" spans="1:5">
      <c r="A6">
        <v>8</v>
      </c>
      <c r="B6" t="s">
        <v>369</v>
      </c>
      <c r="C6">
        <v>33.5</v>
      </c>
      <c r="D6">
        <v>33.83</v>
      </c>
      <c r="E6" s="36">
        <f t="shared" si="0"/>
        <v>924.62311557788962</v>
      </c>
    </row>
    <row r="7" spans="1:5">
      <c r="A7">
        <v>12</v>
      </c>
      <c r="B7" t="s">
        <v>380</v>
      </c>
      <c r="C7">
        <v>36.340000000000003</v>
      </c>
      <c r="D7">
        <v>36.57</v>
      </c>
      <c r="E7" s="36">
        <f t="shared" si="0"/>
        <v>855.34591194968561</v>
      </c>
    </row>
    <row r="8" spans="1:5">
      <c r="A8">
        <v>16</v>
      </c>
      <c r="B8" t="s">
        <v>370</v>
      </c>
      <c r="C8">
        <v>37.17</v>
      </c>
      <c r="D8">
        <v>37.28</v>
      </c>
      <c r="E8" s="36">
        <f t="shared" si="0"/>
        <v>839.05579399141629</v>
      </c>
    </row>
    <row r="9" spans="1:5">
      <c r="A9">
        <v>18</v>
      </c>
      <c r="B9" t="s">
        <v>371</v>
      </c>
      <c r="C9">
        <v>37.520000000000003</v>
      </c>
      <c r="D9">
        <v>37.869999999999997</v>
      </c>
      <c r="E9" s="36">
        <f t="shared" si="0"/>
        <v>825.98362820174282</v>
      </c>
    </row>
    <row r="10" spans="1:5">
      <c r="A10">
        <v>20</v>
      </c>
      <c r="B10" t="s">
        <v>372</v>
      </c>
      <c r="C10">
        <v>38.18</v>
      </c>
      <c r="D10">
        <v>38.299999999999997</v>
      </c>
      <c r="E10" s="36">
        <f t="shared" si="0"/>
        <v>816.71018276762413</v>
      </c>
    </row>
    <row r="11" spans="1:5">
      <c r="A11">
        <v>22</v>
      </c>
      <c r="B11" t="s">
        <v>373</v>
      </c>
      <c r="C11">
        <v>38.26</v>
      </c>
      <c r="D11">
        <v>38.43</v>
      </c>
      <c r="E11" s="36">
        <f t="shared" si="0"/>
        <v>813.94743689825668</v>
      </c>
    </row>
    <row r="12" spans="1:5">
      <c r="A12">
        <v>25</v>
      </c>
      <c r="B12" t="s">
        <v>374</v>
      </c>
      <c r="C12">
        <v>39.06</v>
      </c>
      <c r="D12">
        <v>39.1</v>
      </c>
      <c r="E12" s="36">
        <f t="shared" si="0"/>
        <v>800</v>
      </c>
    </row>
    <row r="13" spans="1:5">
      <c r="A13">
        <v>26</v>
      </c>
      <c r="B13" t="s">
        <v>375</v>
      </c>
      <c r="C13">
        <v>39.17</v>
      </c>
      <c r="D13">
        <v>39.28</v>
      </c>
      <c r="E13" s="36">
        <f t="shared" si="0"/>
        <v>796.33401221995928</v>
      </c>
    </row>
    <row r="14" spans="1:5">
      <c r="A14">
        <v>33</v>
      </c>
      <c r="B14" t="s">
        <v>376</v>
      </c>
      <c r="C14">
        <v>42.04</v>
      </c>
      <c r="D14">
        <v>42.07</v>
      </c>
      <c r="E14" s="36">
        <f t="shared" si="0"/>
        <v>743.52270026146903</v>
      </c>
    </row>
    <row r="15" spans="1:5">
      <c r="A15">
        <v>38</v>
      </c>
      <c r="B15" t="s">
        <v>377</v>
      </c>
      <c r="C15">
        <v>42.58</v>
      </c>
      <c r="D15">
        <v>42.97</v>
      </c>
      <c r="E15" s="36">
        <f t="shared" si="0"/>
        <v>727.94973237142199</v>
      </c>
    </row>
    <row r="17" spans="2:9">
      <c r="B17" t="s">
        <v>378</v>
      </c>
    </row>
    <row r="24" spans="2:9">
      <c r="I24" t="s">
        <v>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10" sqref="D10"/>
    </sheetView>
  </sheetViews>
  <sheetFormatPr defaultRowHeight="12.75"/>
  <cols>
    <col min="1" max="1" width="9.140625" style="53"/>
    <col min="2" max="2" width="18.85546875" style="53" customWidth="1"/>
    <col min="3" max="3" width="9.140625" style="53"/>
    <col min="4" max="4" width="11.140625" style="53" customWidth="1"/>
    <col min="5" max="5" width="8.28515625" style="53" customWidth="1"/>
    <col min="6" max="16384" width="9.140625" style="53"/>
  </cols>
  <sheetData>
    <row r="1" spans="1:6">
      <c r="A1" s="62"/>
      <c r="C1" s="62"/>
      <c r="D1" s="62"/>
      <c r="E1" s="62"/>
    </row>
    <row r="2" spans="1:6">
      <c r="A2" s="62" t="s">
        <v>26</v>
      </c>
      <c r="B2" s="62" t="s">
        <v>401</v>
      </c>
      <c r="D2" s="92">
        <v>7.8761574074074067E-2</v>
      </c>
      <c r="E2" s="53">
        <v>113.42</v>
      </c>
    </row>
    <row r="3" spans="1:6">
      <c r="A3" s="62"/>
      <c r="B3" s="78"/>
      <c r="C3" s="79"/>
    </row>
    <row r="4" spans="1:6" ht="25.5">
      <c r="A4" s="128">
        <v>21</v>
      </c>
      <c r="B4" s="143" t="s">
        <v>369</v>
      </c>
      <c r="C4" s="128" t="s">
        <v>23</v>
      </c>
      <c r="D4" s="144">
        <v>9.3182870370370374E-2</v>
      </c>
      <c r="E4">
        <v>134.83000000000001</v>
      </c>
      <c r="F4" s="52">
        <f>$E$2/E4*1000</f>
        <v>841.20744641400279</v>
      </c>
    </row>
    <row r="5" spans="1:6" ht="25.5">
      <c r="A5" s="128">
        <v>83</v>
      </c>
      <c r="B5" s="143" t="s">
        <v>402</v>
      </c>
      <c r="C5" s="128" t="s">
        <v>23</v>
      </c>
      <c r="D5" s="144">
        <v>0.10739583333333334</v>
      </c>
      <c r="E5" s="53">
        <v>154.65</v>
      </c>
      <c r="F5" s="52">
        <f>$E$2/E5*1000</f>
        <v>733.3979954736501</v>
      </c>
    </row>
    <row r="6" spans="1:6" ht="15">
      <c r="A6" s="128">
        <v>153</v>
      </c>
      <c r="B6" s="78" t="s">
        <v>377</v>
      </c>
      <c r="C6" s="128" t="s">
        <v>46</v>
      </c>
      <c r="D6" s="144">
        <v>0.12666666666666668</v>
      </c>
      <c r="E6" s="53">
        <v>182.4</v>
      </c>
      <c r="F6" s="52">
        <f>$E$2/E6*1000</f>
        <v>621.82017543859649</v>
      </c>
    </row>
    <row r="7" spans="1:6">
      <c r="B7" s="78"/>
      <c r="C7" s="79"/>
      <c r="E7" s="52"/>
    </row>
    <row r="8" spans="1:6">
      <c r="B8" s="78"/>
      <c r="C8" s="79"/>
      <c r="E8" s="52"/>
    </row>
    <row r="9" spans="1:6">
      <c r="C9" s="79"/>
      <c r="E9" s="52"/>
    </row>
    <row r="10" spans="1:6">
      <c r="B10" s="62"/>
    </row>
  </sheetData>
  <hyperlinks>
    <hyperlink ref="B4" r:id="rId1" display="http://www.t42.org.uk/cgi-bin/hc.pl?a=srch&amp;d=hc&amp;n=Messenger&amp;c=Mark"/>
    <hyperlink ref="B5" r:id="rId2" display="http://www.t42.org.uk/cgi-bin/hc.pl?a=srch&amp;d=hc&amp;n=Stanbridge&amp;c=Mark"/>
  </hyperlinks>
  <pageMargins left="0.7" right="0.7" top="0.75" bottom="0.75" header="0.3" footer="0.3"/>
  <pageSetup paperSize="9" orientation="portrait" horizontalDpi="0" verticalDpi="0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20"/>
  <sheetViews>
    <sheetView workbookViewId="0">
      <selection activeCell="D30" sqref="D30"/>
    </sheetView>
  </sheetViews>
  <sheetFormatPr defaultColWidth="22.5703125" defaultRowHeight="12.75"/>
  <cols>
    <col min="1" max="1" width="4" customWidth="1"/>
    <col min="2" max="2" width="19.140625" customWidth="1"/>
    <col min="3" max="3" width="5.42578125" customWidth="1"/>
    <col min="4" max="5" width="6" bestFit="1" customWidth="1"/>
    <col min="6" max="6" width="7.5703125" bestFit="1" customWidth="1"/>
    <col min="7" max="7" width="4" bestFit="1" customWidth="1"/>
  </cols>
  <sheetData>
    <row r="3" spans="1:7">
      <c r="A3">
        <v>1</v>
      </c>
      <c r="B3" t="s">
        <v>397</v>
      </c>
      <c r="C3" t="s">
        <v>341</v>
      </c>
      <c r="D3">
        <v>36.07</v>
      </c>
      <c r="E3">
        <v>36.1</v>
      </c>
    </row>
    <row r="4" spans="1:7">
      <c r="B4" t="s">
        <v>398</v>
      </c>
    </row>
    <row r="6" spans="1:7">
      <c r="A6" s="139">
        <v>15</v>
      </c>
      <c r="B6" s="140" t="s">
        <v>381</v>
      </c>
      <c r="C6" s="141" t="s">
        <v>382</v>
      </c>
      <c r="D6" s="142">
        <v>42.4</v>
      </c>
      <c r="E6">
        <v>42.67</v>
      </c>
      <c r="F6" t="s">
        <v>352</v>
      </c>
      <c r="G6" s="36">
        <f>$E$3/E6*1000</f>
        <v>846.02765408952428</v>
      </c>
    </row>
    <row r="7" spans="1:7">
      <c r="A7" s="139">
        <v>18</v>
      </c>
      <c r="B7" s="140" t="s">
        <v>383</v>
      </c>
      <c r="C7" s="141" t="s">
        <v>384</v>
      </c>
      <c r="D7" s="142">
        <v>43.27</v>
      </c>
      <c r="E7">
        <v>43.45</v>
      </c>
      <c r="G7" s="36">
        <f t="shared" ref="G7:G16" si="0">$E$3/E7*1000</f>
        <v>830.84004602991945</v>
      </c>
    </row>
    <row r="8" spans="1:7">
      <c r="A8" s="139">
        <v>21</v>
      </c>
      <c r="B8" s="140" t="s">
        <v>385</v>
      </c>
      <c r="C8" s="141" t="s">
        <v>386</v>
      </c>
      <c r="D8" s="142">
        <v>45.07</v>
      </c>
      <c r="E8">
        <v>45.1</v>
      </c>
      <c r="G8" s="36">
        <f t="shared" si="0"/>
        <v>800.44345898004428</v>
      </c>
    </row>
    <row r="9" spans="1:7">
      <c r="A9" s="139">
        <v>27</v>
      </c>
      <c r="B9" s="140" t="s">
        <v>387</v>
      </c>
      <c r="C9" s="141" t="s">
        <v>384</v>
      </c>
      <c r="D9" s="142">
        <v>45.31</v>
      </c>
      <c r="E9">
        <v>45.52</v>
      </c>
      <c r="G9" s="36">
        <f t="shared" si="0"/>
        <v>793.05799648506149</v>
      </c>
    </row>
    <row r="10" spans="1:7">
      <c r="A10" s="139">
        <v>35</v>
      </c>
      <c r="B10" s="140" t="s">
        <v>388</v>
      </c>
      <c r="C10" s="141" t="s">
        <v>386</v>
      </c>
      <c r="D10" s="142">
        <v>46.55</v>
      </c>
      <c r="E10">
        <v>46.92</v>
      </c>
      <c r="G10" s="36">
        <f t="shared" si="0"/>
        <v>769.39471440750219</v>
      </c>
    </row>
    <row r="11" spans="1:7">
      <c r="A11" s="139">
        <v>44</v>
      </c>
      <c r="B11" s="140" t="s">
        <v>389</v>
      </c>
      <c r="C11" s="141" t="s">
        <v>386</v>
      </c>
      <c r="D11" s="142">
        <v>48.23</v>
      </c>
      <c r="E11">
        <v>48.38</v>
      </c>
      <c r="G11" s="36">
        <f t="shared" si="0"/>
        <v>746.17610582885482</v>
      </c>
    </row>
    <row r="12" spans="1:7">
      <c r="A12" s="139">
        <v>53</v>
      </c>
      <c r="B12" s="140" t="s">
        <v>390</v>
      </c>
      <c r="C12" s="141" t="s">
        <v>391</v>
      </c>
      <c r="D12" s="142">
        <v>50.02</v>
      </c>
      <c r="E12">
        <v>50.03</v>
      </c>
      <c r="G12" s="36">
        <f t="shared" si="0"/>
        <v>721.5670597641415</v>
      </c>
    </row>
    <row r="13" spans="1:7">
      <c r="A13" s="139">
        <v>78</v>
      </c>
      <c r="B13" s="140" t="s">
        <v>392</v>
      </c>
      <c r="C13" s="141" t="s">
        <v>391</v>
      </c>
      <c r="D13" s="142">
        <v>52.37</v>
      </c>
      <c r="E13">
        <v>52.62</v>
      </c>
      <c r="G13" s="36">
        <f t="shared" si="0"/>
        <v>686.05093120486515</v>
      </c>
    </row>
    <row r="14" spans="1:7">
      <c r="A14" s="139">
        <v>79</v>
      </c>
      <c r="B14" s="140" t="s">
        <v>393</v>
      </c>
      <c r="C14" s="141" t="s">
        <v>394</v>
      </c>
      <c r="D14" s="142">
        <v>52.4</v>
      </c>
      <c r="E14">
        <v>52.67</v>
      </c>
      <c r="G14" s="36">
        <f t="shared" si="0"/>
        <v>685.39965824947785</v>
      </c>
    </row>
    <row r="15" spans="1:7">
      <c r="A15" s="139">
        <v>93</v>
      </c>
      <c r="B15" s="140" t="s">
        <v>395</v>
      </c>
      <c r="C15" s="141" t="s">
        <v>394</v>
      </c>
      <c r="D15" s="142">
        <v>55.07</v>
      </c>
      <c r="E15">
        <v>55.1</v>
      </c>
      <c r="G15" s="36">
        <f t="shared" si="0"/>
        <v>655.17241379310337</v>
      </c>
    </row>
    <row r="16" spans="1:7">
      <c r="A16" s="139">
        <v>128</v>
      </c>
      <c r="B16" s="140" t="s">
        <v>396</v>
      </c>
      <c r="C16" s="141" t="s">
        <v>391</v>
      </c>
      <c r="D16" s="142">
        <v>61.24</v>
      </c>
      <c r="E16">
        <v>61.4</v>
      </c>
      <c r="G16" s="36">
        <f t="shared" si="0"/>
        <v>587.94788273615643</v>
      </c>
    </row>
    <row r="18" spans="2:2">
      <c r="B18" s="140" t="s">
        <v>399</v>
      </c>
    </row>
    <row r="20" spans="2:2">
      <c r="B20" s="140" t="s">
        <v>400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2" sqref="G12"/>
    </sheetView>
  </sheetViews>
  <sheetFormatPr defaultRowHeight="12.75"/>
  <cols>
    <col min="2" max="2" width="19.42578125" customWidth="1"/>
    <col min="4" max="4" width="10.140625" bestFit="1" customWidth="1"/>
  </cols>
  <sheetData>
    <row r="1" spans="1:8">
      <c r="E1" t="s">
        <v>24</v>
      </c>
      <c r="F1" t="s">
        <v>24</v>
      </c>
    </row>
    <row r="2" spans="1:8">
      <c r="E2" t="s">
        <v>422</v>
      </c>
      <c r="F2" t="s">
        <v>421</v>
      </c>
    </row>
    <row r="4" spans="1:8" ht="15">
      <c r="A4" s="145">
        <v>1</v>
      </c>
      <c r="B4" s="146" t="s">
        <v>418</v>
      </c>
      <c r="C4" s="146"/>
      <c r="D4" s="146" t="s">
        <v>23</v>
      </c>
      <c r="E4" s="145" t="s">
        <v>419</v>
      </c>
      <c r="F4">
        <v>44.07</v>
      </c>
    </row>
    <row r="5" spans="1:8">
      <c r="D5" s="56"/>
    </row>
    <row r="6" spans="1:8" ht="15">
      <c r="A6" s="145">
        <v>4</v>
      </c>
      <c r="B6" s="146" t="s">
        <v>36</v>
      </c>
      <c r="C6" s="146"/>
      <c r="D6" s="146" t="s">
        <v>403</v>
      </c>
      <c r="E6" s="145" t="s">
        <v>404</v>
      </c>
      <c r="F6">
        <v>46.82</v>
      </c>
      <c r="G6" s="36">
        <f>$F$4/F6*1000</f>
        <v>941.26441691584796</v>
      </c>
    </row>
    <row r="7" spans="1:8" ht="15">
      <c r="A7" s="145">
        <v>33</v>
      </c>
      <c r="B7" s="146" t="s">
        <v>281</v>
      </c>
      <c r="C7" s="146"/>
      <c r="D7" s="146" t="s">
        <v>49</v>
      </c>
      <c r="E7" s="145" t="s">
        <v>405</v>
      </c>
      <c r="F7">
        <v>54.4</v>
      </c>
      <c r="G7" s="36">
        <f t="shared" ref="G7:G16" si="0">$F$4/F7*1000</f>
        <v>810.11029411764707</v>
      </c>
    </row>
    <row r="8" spans="1:8" ht="15">
      <c r="A8" s="145">
        <v>34</v>
      </c>
      <c r="B8" s="146" t="s">
        <v>406</v>
      </c>
      <c r="C8" s="146"/>
      <c r="D8" s="146" t="s">
        <v>12</v>
      </c>
      <c r="E8" s="145" t="s">
        <v>407</v>
      </c>
      <c r="F8">
        <v>54.58</v>
      </c>
      <c r="G8" s="36">
        <f t="shared" si="0"/>
        <v>807.43862220593633</v>
      </c>
      <c r="H8" s="36"/>
    </row>
    <row r="9" spans="1:8" ht="15">
      <c r="A9" s="145">
        <v>36</v>
      </c>
      <c r="B9" s="146" t="s">
        <v>5</v>
      </c>
      <c r="C9" s="146"/>
      <c r="D9" s="146" t="s">
        <v>14</v>
      </c>
      <c r="E9" s="145" t="s">
        <v>408</v>
      </c>
      <c r="F9">
        <v>54.75</v>
      </c>
      <c r="G9" s="36">
        <f t="shared" si="0"/>
        <v>804.93150684931504</v>
      </c>
      <c r="H9" s="36"/>
    </row>
    <row r="10" spans="1:8" ht="15">
      <c r="A10" s="145">
        <v>50</v>
      </c>
      <c r="B10" s="146" t="s">
        <v>25</v>
      </c>
      <c r="C10" s="146"/>
      <c r="D10" s="146" t="s">
        <v>12</v>
      </c>
      <c r="E10" s="145" t="s">
        <v>409</v>
      </c>
      <c r="F10">
        <v>57.68</v>
      </c>
      <c r="G10" s="36">
        <f t="shared" si="0"/>
        <v>764.04299583911234</v>
      </c>
      <c r="H10" s="36"/>
    </row>
    <row r="11" spans="1:8" ht="15">
      <c r="A11" s="145">
        <v>66</v>
      </c>
      <c r="B11" s="146" t="s">
        <v>215</v>
      </c>
      <c r="C11" s="146"/>
      <c r="D11" s="146" t="s">
        <v>14</v>
      </c>
      <c r="E11" s="145" t="s">
        <v>410</v>
      </c>
      <c r="F11">
        <v>60.2</v>
      </c>
      <c r="G11" s="36">
        <f t="shared" si="0"/>
        <v>732.0598006644517</v>
      </c>
      <c r="H11" s="36"/>
    </row>
    <row r="12" spans="1:8" ht="15">
      <c r="A12" s="145"/>
      <c r="B12" s="146" t="s">
        <v>432</v>
      </c>
      <c r="C12" s="146"/>
      <c r="D12" s="146"/>
      <c r="E12" s="154">
        <v>4.2407407407407401E-2</v>
      </c>
      <c r="F12">
        <v>61.07</v>
      </c>
      <c r="G12" s="36">
        <f t="shared" si="0"/>
        <v>721.63091534304885</v>
      </c>
      <c r="H12" s="36"/>
    </row>
    <row r="13" spans="1:8" ht="15">
      <c r="A13" s="145">
        <v>78</v>
      </c>
      <c r="B13" s="146" t="s">
        <v>359</v>
      </c>
      <c r="C13" s="146"/>
      <c r="D13" s="146" t="s">
        <v>411</v>
      </c>
      <c r="E13" s="145" t="s">
        <v>412</v>
      </c>
      <c r="F13">
        <v>62.07</v>
      </c>
      <c r="G13" s="36">
        <f t="shared" si="0"/>
        <v>710.00483325277912</v>
      </c>
      <c r="H13" s="36"/>
    </row>
    <row r="14" spans="1:8" ht="15">
      <c r="A14" s="145">
        <v>82</v>
      </c>
      <c r="B14" s="146" t="s">
        <v>95</v>
      </c>
      <c r="C14" s="146"/>
      <c r="D14" s="146" t="s">
        <v>14</v>
      </c>
      <c r="E14" s="145" t="s">
        <v>413</v>
      </c>
      <c r="F14">
        <v>62.97</v>
      </c>
      <c r="G14" s="36">
        <f t="shared" si="0"/>
        <v>699.85707479752273</v>
      </c>
      <c r="H14" s="36"/>
    </row>
    <row r="15" spans="1:8" ht="15">
      <c r="A15" s="145">
        <v>84</v>
      </c>
      <c r="B15" s="146" t="s">
        <v>414</v>
      </c>
      <c r="C15" s="146"/>
      <c r="D15" s="146" t="s">
        <v>23</v>
      </c>
      <c r="E15" s="145" t="s">
        <v>415</v>
      </c>
      <c r="F15">
        <v>63.15</v>
      </c>
      <c r="G15" s="36">
        <f t="shared" si="0"/>
        <v>697.86223277909744</v>
      </c>
      <c r="H15" s="36"/>
    </row>
    <row r="16" spans="1:8" ht="15">
      <c r="A16" s="145">
        <v>85</v>
      </c>
      <c r="B16" s="146" t="s">
        <v>416</v>
      </c>
      <c r="C16" s="146"/>
      <c r="D16" s="146" t="s">
        <v>49</v>
      </c>
      <c r="E16" s="145" t="s">
        <v>417</v>
      </c>
      <c r="F16">
        <v>63.68</v>
      </c>
      <c r="G16" s="36">
        <f t="shared" si="0"/>
        <v>692.0540201005025</v>
      </c>
      <c r="H16" s="36"/>
    </row>
    <row r="18" spans="2:2" ht="15">
      <c r="B18" s="147" t="s">
        <v>420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23" sqref="F23"/>
    </sheetView>
  </sheetViews>
  <sheetFormatPr defaultRowHeight="12.75"/>
  <cols>
    <col min="1" max="1" width="19.85546875" customWidth="1"/>
    <col min="2" max="2" width="15" customWidth="1"/>
    <col min="3" max="8" width="9.140625" style="53"/>
  </cols>
  <sheetData>
    <row r="1" spans="1:8">
      <c r="C1" s="53" t="s">
        <v>468</v>
      </c>
      <c r="E1" s="53" t="s">
        <v>327</v>
      </c>
      <c r="F1" s="53" t="s">
        <v>24</v>
      </c>
    </row>
    <row r="2" spans="1:8">
      <c r="F2" s="53" t="s">
        <v>469</v>
      </c>
      <c r="G2" s="53" t="s">
        <v>66</v>
      </c>
      <c r="H2" s="53" t="s">
        <v>242</v>
      </c>
    </row>
    <row r="3" spans="1:8" ht="15">
      <c r="A3" s="156" t="s">
        <v>458</v>
      </c>
      <c r="B3" s="156" t="s">
        <v>459</v>
      </c>
      <c r="C3" s="160">
        <v>33</v>
      </c>
      <c r="D3" s="160" t="s">
        <v>136</v>
      </c>
      <c r="E3" s="160">
        <v>1</v>
      </c>
      <c r="F3" s="161">
        <v>2.1638888888888888</v>
      </c>
      <c r="G3" s="162">
        <v>51.93</v>
      </c>
    </row>
    <row r="4" spans="1:8" ht="15">
      <c r="B4" s="156" t="s">
        <v>460</v>
      </c>
      <c r="E4" s="163"/>
    </row>
    <row r="5" spans="1:8" ht="15">
      <c r="A5" s="159" t="s">
        <v>264</v>
      </c>
      <c r="B5" s="159"/>
      <c r="C5" s="160">
        <v>33</v>
      </c>
      <c r="D5" s="160" t="s">
        <v>136</v>
      </c>
      <c r="E5" s="160">
        <v>20</v>
      </c>
      <c r="F5" s="164">
        <v>4.6979166666666662E-2</v>
      </c>
      <c r="G5" s="162">
        <v>67.650000000000006</v>
      </c>
      <c r="H5" s="52">
        <f>$G$3/G5*1000</f>
        <v>767.62749445676275</v>
      </c>
    </row>
    <row r="6" spans="1:8" ht="15">
      <c r="A6" s="158" t="s">
        <v>113</v>
      </c>
      <c r="B6" s="158"/>
      <c r="C6" s="160">
        <v>56</v>
      </c>
      <c r="D6" s="160" t="s">
        <v>49</v>
      </c>
      <c r="E6" s="160">
        <v>22</v>
      </c>
      <c r="F6" s="164">
        <v>4.8553240740740744E-2</v>
      </c>
      <c r="G6" s="162">
        <v>69.92</v>
      </c>
      <c r="H6" s="52">
        <f t="shared" ref="H6:H19" si="0">$G$3/G6*1000</f>
        <v>742.70594965675048</v>
      </c>
    </row>
    <row r="7" spans="1:8" ht="15">
      <c r="A7" s="159" t="s">
        <v>271</v>
      </c>
      <c r="B7" s="157"/>
      <c r="C7" s="160">
        <v>41</v>
      </c>
      <c r="D7" s="160" t="s">
        <v>23</v>
      </c>
      <c r="E7" s="160">
        <v>26</v>
      </c>
      <c r="F7" s="164">
        <v>4.8784722222222222E-2</v>
      </c>
      <c r="G7" s="160">
        <v>70.25</v>
      </c>
      <c r="H7" s="52">
        <f t="shared" si="0"/>
        <v>739.21708185053376</v>
      </c>
    </row>
    <row r="8" spans="1:8" ht="15">
      <c r="A8" s="157" t="s">
        <v>461</v>
      </c>
      <c r="B8" s="157"/>
      <c r="C8" s="160">
        <v>37</v>
      </c>
      <c r="D8" s="160" t="s">
        <v>167</v>
      </c>
      <c r="E8" s="160">
        <v>37</v>
      </c>
      <c r="F8" s="164">
        <v>5.1724537037037034E-2</v>
      </c>
      <c r="G8" s="160">
        <v>74.48</v>
      </c>
      <c r="H8" s="52">
        <f t="shared" si="0"/>
        <v>697.23415682062296</v>
      </c>
    </row>
    <row r="9" spans="1:8" ht="15">
      <c r="A9" s="157" t="s">
        <v>90</v>
      </c>
      <c r="B9" s="157"/>
      <c r="C9" s="165"/>
      <c r="D9" s="160" t="s">
        <v>191</v>
      </c>
      <c r="E9" s="160">
        <v>46</v>
      </c>
      <c r="F9" s="164">
        <v>5.3969907407407404E-2</v>
      </c>
      <c r="G9" s="160">
        <v>77.72</v>
      </c>
      <c r="H9" s="52">
        <f t="shared" si="0"/>
        <v>668.1677817807514</v>
      </c>
    </row>
    <row r="10" spans="1:8" ht="15">
      <c r="A10" s="157" t="s">
        <v>462</v>
      </c>
      <c r="B10" s="157"/>
      <c r="C10" s="160">
        <v>54</v>
      </c>
      <c r="D10" s="160" t="s">
        <v>14</v>
      </c>
      <c r="E10" s="160">
        <v>52</v>
      </c>
      <c r="F10" s="164">
        <v>5.5092592592592589E-2</v>
      </c>
      <c r="G10" s="160">
        <v>79.33</v>
      </c>
      <c r="H10" s="52">
        <f t="shared" si="0"/>
        <v>654.60733644270761</v>
      </c>
    </row>
    <row r="11" spans="1:8" ht="15">
      <c r="A11" s="157" t="s">
        <v>463</v>
      </c>
      <c r="B11" s="157"/>
      <c r="C11" s="160">
        <v>51</v>
      </c>
      <c r="D11" s="160" t="s">
        <v>14</v>
      </c>
      <c r="E11" s="160">
        <v>59</v>
      </c>
      <c r="F11" s="164">
        <v>5.6863425925925921E-2</v>
      </c>
      <c r="G11" s="160">
        <v>81.88</v>
      </c>
      <c r="H11" s="52">
        <f t="shared" si="0"/>
        <v>634.22081094284317</v>
      </c>
    </row>
    <row r="12" spans="1:8" ht="15">
      <c r="A12" s="157" t="s">
        <v>359</v>
      </c>
      <c r="B12" s="157"/>
      <c r="C12" s="160">
        <v>34</v>
      </c>
      <c r="D12" s="160" t="s">
        <v>136</v>
      </c>
      <c r="E12" s="160">
        <v>67</v>
      </c>
      <c r="F12" s="164">
        <v>6.0231481481481476E-2</v>
      </c>
      <c r="G12" s="160">
        <v>86.73</v>
      </c>
      <c r="H12" s="52">
        <f t="shared" si="0"/>
        <v>598.75475613974402</v>
      </c>
    </row>
    <row r="13" spans="1:8" ht="15">
      <c r="A13" s="157" t="s">
        <v>32</v>
      </c>
      <c r="B13" s="157"/>
      <c r="C13" s="160">
        <v>46</v>
      </c>
      <c r="D13" s="160" t="s">
        <v>12</v>
      </c>
      <c r="E13" s="160">
        <v>71</v>
      </c>
      <c r="F13" s="164">
        <v>6.0856481481481484E-2</v>
      </c>
      <c r="G13" s="160">
        <v>87.63</v>
      </c>
      <c r="H13" s="52">
        <f t="shared" si="0"/>
        <v>592.60527216706612</v>
      </c>
    </row>
    <row r="14" spans="1:8" ht="15">
      <c r="A14" s="157" t="s">
        <v>240</v>
      </c>
      <c r="B14" s="157"/>
      <c r="C14" s="160">
        <v>59</v>
      </c>
      <c r="D14" s="160" t="s">
        <v>14</v>
      </c>
      <c r="E14" s="160">
        <v>73</v>
      </c>
      <c r="F14" s="164">
        <v>6.1388888888888889E-2</v>
      </c>
      <c r="G14" s="160">
        <v>88.4</v>
      </c>
      <c r="H14" s="52">
        <f t="shared" si="0"/>
        <v>587.44343891402707</v>
      </c>
    </row>
    <row r="15" spans="1:8" ht="15">
      <c r="A15" s="157" t="s">
        <v>464</v>
      </c>
      <c r="B15" s="157"/>
      <c r="C15" s="160">
        <v>49</v>
      </c>
      <c r="D15" s="160" t="s">
        <v>181</v>
      </c>
      <c r="E15" s="160">
        <v>82</v>
      </c>
      <c r="F15" s="164">
        <v>6.368055555555556E-2</v>
      </c>
      <c r="G15" s="160">
        <v>91.7</v>
      </c>
      <c r="H15" s="52">
        <f t="shared" si="0"/>
        <v>566.30316248636859</v>
      </c>
    </row>
    <row r="16" spans="1:8" ht="15">
      <c r="A16" s="157" t="s">
        <v>443</v>
      </c>
      <c r="B16" s="157"/>
      <c r="C16" s="160">
        <v>48</v>
      </c>
      <c r="D16" s="160" t="s">
        <v>12</v>
      </c>
      <c r="E16" s="160">
        <v>87</v>
      </c>
      <c r="F16" s="164">
        <v>6.491898148148148E-2</v>
      </c>
      <c r="G16" s="160">
        <v>93.48</v>
      </c>
      <c r="H16" s="52">
        <f t="shared" si="0"/>
        <v>555.51989730423611</v>
      </c>
    </row>
    <row r="17" spans="1:8" ht="15">
      <c r="A17" s="157" t="s">
        <v>465</v>
      </c>
      <c r="B17" s="157"/>
      <c r="C17" s="160">
        <v>59</v>
      </c>
      <c r="D17" s="160" t="s">
        <v>49</v>
      </c>
      <c r="E17" s="160">
        <v>93</v>
      </c>
      <c r="F17" s="164">
        <v>6.7534722222222218E-2</v>
      </c>
      <c r="G17" s="160">
        <v>97.25</v>
      </c>
      <c r="H17" s="52">
        <f t="shared" si="0"/>
        <v>533.98457583547554</v>
      </c>
    </row>
    <row r="18" spans="1:8" ht="15">
      <c r="A18" s="157" t="s">
        <v>466</v>
      </c>
      <c r="B18" s="157"/>
      <c r="C18" s="160">
        <v>42</v>
      </c>
      <c r="D18" s="160" t="s">
        <v>23</v>
      </c>
      <c r="E18" s="160">
        <v>96</v>
      </c>
      <c r="F18" s="164">
        <v>6.7962962962962961E-2</v>
      </c>
      <c r="G18" s="160">
        <v>97.87</v>
      </c>
      <c r="H18" s="52">
        <f t="shared" si="0"/>
        <v>530.60181873914371</v>
      </c>
    </row>
    <row r="19" spans="1:8" ht="15">
      <c r="A19" s="157" t="s">
        <v>467</v>
      </c>
      <c r="B19" s="157"/>
      <c r="C19" s="160">
        <v>38</v>
      </c>
      <c r="D19" s="160" t="s">
        <v>167</v>
      </c>
      <c r="E19" s="160">
        <v>106</v>
      </c>
      <c r="F19" s="164">
        <v>7.2523148148148142E-2</v>
      </c>
      <c r="G19" s="160">
        <v>104.43</v>
      </c>
      <c r="H19" s="52">
        <f t="shared" si="0"/>
        <v>497.27089916690602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8" sqref="F8"/>
    </sheetView>
  </sheetViews>
  <sheetFormatPr defaultRowHeight="12.75"/>
  <cols>
    <col min="1" max="1" width="4" bestFit="1" customWidth="1"/>
    <col min="2" max="2" width="14.7109375" bestFit="1" customWidth="1"/>
    <col min="3" max="3" width="5.28515625" bestFit="1" customWidth="1"/>
    <col min="4" max="4" width="8.140625" bestFit="1" customWidth="1"/>
    <col min="5" max="5" width="6" customWidth="1"/>
    <col min="6" max="6" width="7.5703125" customWidth="1"/>
    <col min="7" max="8" width="9.140625" style="53"/>
  </cols>
  <sheetData>
    <row r="1" spans="1:8">
      <c r="G1" s="62"/>
    </row>
    <row r="2" spans="1:8">
      <c r="G2"/>
    </row>
    <row r="3" spans="1:8">
      <c r="A3" s="166">
        <v>1</v>
      </c>
      <c r="B3" s="167" t="s">
        <v>472</v>
      </c>
      <c r="C3" s="167" t="s">
        <v>11</v>
      </c>
      <c r="D3" s="167" t="s">
        <v>473</v>
      </c>
      <c r="E3" s="168">
        <v>38.200000000000003</v>
      </c>
      <c r="F3">
        <v>38.33</v>
      </c>
      <c r="G3"/>
    </row>
    <row r="4" spans="1:8">
      <c r="G4"/>
    </row>
    <row r="5" spans="1:8">
      <c r="A5" s="169">
        <v>25</v>
      </c>
      <c r="B5" s="170" t="s">
        <v>342</v>
      </c>
      <c r="C5" s="170" t="s">
        <v>11</v>
      </c>
      <c r="D5" s="170" t="s">
        <v>473</v>
      </c>
      <c r="E5" s="171">
        <v>47.11</v>
      </c>
      <c r="F5">
        <v>47.18</v>
      </c>
      <c r="G5" s="36">
        <f>$F$3/F5*1000</f>
        <v>812.42051716829167</v>
      </c>
      <c r="H5" s="52"/>
    </row>
    <row r="6" spans="1:8">
      <c r="A6" s="169">
        <v>32</v>
      </c>
      <c r="B6" s="170" t="s">
        <v>144</v>
      </c>
      <c r="C6" s="170" t="s">
        <v>11</v>
      </c>
      <c r="D6" s="170" t="s">
        <v>474</v>
      </c>
      <c r="E6" s="171">
        <v>47.57</v>
      </c>
      <c r="F6">
        <v>47.95</v>
      </c>
      <c r="G6" s="36">
        <f t="shared" ref="G6:G12" si="0">$F$3/F6*1000</f>
        <v>799.37434827945765</v>
      </c>
      <c r="H6" s="52"/>
    </row>
    <row r="7" spans="1:8">
      <c r="A7" s="169">
        <v>75</v>
      </c>
      <c r="B7" s="170" t="s">
        <v>5</v>
      </c>
      <c r="C7" s="170" t="s">
        <v>11</v>
      </c>
      <c r="D7" s="170" t="s">
        <v>475</v>
      </c>
      <c r="E7" s="171">
        <v>51.21</v>
      </c>
      <c r="F7">
        <v>51.35</v>
      </c>
      <c r="G7" s="36">
        <f t="shared" si="0"/>
        <v>746.44595910418684</v>
      </c>
      <c r="H7" s="52"/>
    </row>
    <row r="8" spans="1:8">
      <c r="A8" s="169">
        <v>85</v>
      </c>
      <c r="B8" s="170" t="s">
        <v>16</v>
      </c>
      <c r="C8" s="170" t="s">
        <v>11</v>
      </c>
      <c r="D8" s="170" t="s">
        <v>476</v>
      </c>
      <c r="E8" s="171">
        <v>52.11</v>
      </c>
      <c r="F8">
        <v>52.18</v>
      </c>
      <c r="G8" s="36">
        <f t="shared" si="0"/>
        <v>734.57263319279423</v>
      </c>
      <c r="H8" s="52"/>
    </row>
    <row r="9" spans="1:8">
      <c r="A9" s="169">
        <v>140</v>
      </c>
      <c r="B9" s="170" t="s">
        <v>440</v>
      </c>
      <c r="C9" s="170" t="s">
        <v>11</v>
      </c>
      <c r="D9" s="170" t="s">
        <v>476</v>
      </c>
      <c r="E9" s="171">
        <v>56.25</v>
      </c>
      <c r="F9">
        <v>56.42</v>
      </c>
      <c r="G9" s="36">
        <f t="shared" si="0"/>
        <v>679.36901807869538</v>
      </c>
      <c r="H9" s="52"/>
    </row>
    <row r="10" spans="1:8">
      <c r="A10" s="169">
        <v>145</v>
      </c>
      <c r="B10" s="170" t="s">
        <v>470</v>
      </c>
      <c r="C10" s="170" t="s">
        <v>11</v>
      </c>
      <c r="D10" s="170" t="s">
        <v>475</v>
      </c>
      <c r="E10" s="171">
        <v>56.4</v>
      </c>
      <c r="F10">
        <v>56.67</v>
      </c>
      <c r="G10" s="36">
        <f t="shared" si="0"/>
        <v>676.37197811893418</v>
      </c>
      <c r="H10" s="52"/>
    </row>
    <row r="11" spans="1:8">
      <c r="A11" s="169">
        <v>156</v>
      </c>
      <c r="B11" s="170" t="s">
        <v>86</v>
      </c>
      <c r="C11" s="170" t="s">
        <v>356</v>
      </c>
      <c r="D11" s="170" t="s">
        <v>474</v>
      </c>
      <c r="E11" s="171">
        <v>57.4</v>
      </c>
      <c r="F11">
        <v>57.67</v>
      </c>
      <c r="G11" s="36">
        <f t="shared" si="0"/>
        <v>664.6436622160569</v>
      </c>
      <c r="H11" s="52"/>
    </row>
    <row r="12" spans="1:8">
      <c r="A12" s="169">
        <v>202</v>
      </c>
      <c r="B12" s="170" t="s">
        <v>193</v>
      </c>
      <c r="C12" s="170" t="s">
        <v>11</v>
      </c>
      <c r="D12" s="170" t="s">
        <v>474</v>
      </c>
      <c r="E12" s="171">
        <v>60.49</v>
      </c>
      <c r="F12">
        <v>60.82</v>
      </c>
      <c r="G12" s="36">
        <f t="shared" si="0"/>
        <v>630.22032226241367</v>
      </c>
      <c r="H12" s="52"/>
    </row>
    <row r="13" spans="1:8" ht="15">
      <c r="A13" s="82"/>
      <c r="B13" s="83"/>
      <c r="C13" s="83"/>
      <c r="D13" s="84"/>
      <c r="E13" s="83"/>
      <c r="F13" s="83"/>
      <c r="H13" s="52"/>
    </row>
    <row r="14" spans="1:8" ht="15">
      <c r="A14" s="82"/>
      <c r="B14" s="83"/>
      <c r="C14" s="83"/>
      <c r="D14" s="84"/>
      <c r="E14" s="83"/>
      <c r="F14" s="83"/>
      <c r="H14" s="52"/>
    </row>
    <row r="15" spans="1:8" ht="15">
      <c r="A15" s="82"/>
      <c r="B15" s="83"/>
      <c r="C15" s="83"/>
      <c r="D15" s="84"/>
      <c r="E15" s="83"/>
      <c r="F15" s="83"/>
      <c r="H15" s="52"/>
    </row>
    <row r="17" spans="2:2">
      <c r="B17" s="85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F16" sqref="F16"/>
    </sheetView>
  </sheetViews>
  <sheetFormatPr defaultRowHeight="12.75"/>
  <cols>
    <col min="1" max="1" width="6.85546875" customWidth="1"/>
    <col min="2" max="2" width="20.5703125" customWidth="1"/>
    <col min="3" max="3" width="9.140625" style="86"/>
    <col min="4" max="4" width="9" customWidth="1"/>
    <col min="5" max="5" width="11.85546875" style="53" customWidth="1"/>
    <col min="6" max="6" width="11.5703125" style="53" bestFit="1" customWidth="1"/>
  </cols>
  <sheetData>
    <row r="2" spans="1:6">
      <c r="C2" s="86" t="s">
        <v>24</v>
      </c>
      <c r="E2" s="53" t="s">
        <v>56</v>
      </c>
    </row>
    <row r="3" spans="1:6">
      <c r="A3" t="s">
        <v>26</v>
      </c>
      <c r="B3" t="s">
        <v>33</v>
      </c>
      <c r="C3" s="90">
        <v>56.27</v>
      </c>
      <c r="D3" t="s">
        <v>55</v>
      </c>
      <c r="E3" s="53">
        <v>56.45</v>
      </c>
    </row>
    <row r="5" spans="1:6" s="89" customFormat="1" ht="15.75" customHeight="1">
      <c r="A5" s="87">
        <v>2</v>
      </c>
      <c r="B5" s="88" t="s">
        <v>34</v>
      </c>
      <c r="C5" s="88" t="s">
        <v>35</v>
      </c>
      <c r="D5" s="88" t="s">
        <v>23</v>
      </c>
      <c r="E5" s="91">
        <v>57.48</v>
      </c>
      <c r="F5" s="93">
        <f>$E$3/E5*1000</f>
        <v>982.08072372999311</v>
      </c>
    </row>
    <row r="6" spans="1:6" s="89" customFormat="1" ht="15.75" customHeight="1">
      <c r="A6" s="87">
        <v>14</v>
      </c>
      <c r="B6" s="88" t="s">
        <v>36</v>
      </c>
      <c r="C6" s="88" t="s">
        <v>37</v>
      </c>
      <c r="D6" s="88" t="s">
        <v>13</v>
      </c>
      <c r="E6" s="91">
        <v>63.57</v>
      </c>
      <c r="F6" s="93">
        <f>$E$3/E6*1000</f>
        <v>887.99748308950768</v>
      </c>
    </row>
    <row r="7" spans="1:6" s="89" customFormat="1" ht="15.75" customHeight="1">
      <c r="A7" s="87">
        <v>38</v>
      </c>
      <c r="B7" s="88" t="s">
        <v>15</v>
      </c>
      <c r="C7" s="88" t="s">
        <v>38</v>
      </c>
      <c r="D7" s="88" t="s">
        <v>13</v>
      </c>
      <c r="E7" s="91">
        <v>70.38</v>
      </c>
      <c r="F7" s="93">
        <f t="shared" ref="F7:F19" si="0">$E$3/E7*1000</f>
        <v>802.07445296959372</v>
      </c>
    </row>
    <row r="8" spans="1:6" s="89" customFormat="1" ht="15.75" customHeight="1">
      <c r="A8" s="87">
        <v>44</v>
      </c>
      <c r="B8" s="88" t="s">
        <v>5</v>
      </c>
      <c r="C8" s="88" t="s">
        <v>39</v>
      </c>
      <c r="D8" s="88" t="s">
        <v>14</v>
      </c>
      <c r="E8" s="91">
        <v>71.27</v>
      </c>
      <c r="F8" s="93">
        <f t="shared" si="0"/>
        <v>792.05836958046871</v>
      </c>
    </row>
    <row r="9" spans="1:6" s="89" customFormat="1" ht="15.75" customHeight="1">
      <c r="A9" s="87">
        <v>68</v>
      </c>
      <c r="B9" s="88" t="s">
        <v>40</v>
      </c>
      <c r="C9" s="88" t="s">
        <v>41</v>
      </c>
      <c r="D9" s="88" t="s">
        <v>12</v>
      </c>
      <c r="E9" s="91">
        <v>74.38</v>
      </c>
      <c r="F9" s="93">
        <f t="shared" si="0"/>
        <v>758.94057542350106</v>
      </c>
    </row>
    <row r="10" spans="1:6" s="89" customFormat="1" ht="15.75" customHeight="1">
      <c r="A10" s="87">
        <v>89</v>
      </c>
      <c r="B10" s="88" t="s">
        <v>25</v>
      </c>
      <c r="C10" s="88" t="s">
        <v>42</v>
      </c>
      <c r="D10" s="88" t="s">
        <v>12</v>
      </c>
      <c r="E10" s="91">
        <v>76.680000000000007</v>
      </c>
      <c r="F10" s="93">
        <f t="shared" si="0"/>
        <v>736.17631716223264</v>
      </c>
    </row>
    <row r="11" spans="1:6" s="89" customFormat="1" ht="15.75" customHeight="1">
      <c r="A11" s="87">
        <v>99</v>
      </c>
      <c r="B11" s="88" t="s">
        <v>16</v>
      </c>
      <c r="C11" s="88" t="s">
        <v>43</v>
      </c>
      <c r="D11" s="88" t="s">
        <v>17</v>
      </c>
      <c r="E11" s="91">
        <v>77.95</v>
      </c>
      <c r="F11" s="93">
        <f t="shared" si="0"/>
        <v>724.18216805644647</v>
      </c>
    </row>
    <row r="12" spans="1:6" s="89" customFormat="1" ht="15.75" customHeight="1">
      <c r="A12" s="87">
        <v>117</v>
      </c>
      <c r="B12" s="88" t="s">
        <v>32</v>
      </c>
      <c r="C12" s="88" t="s">
        <v>44</v>
      </c>
      <c r="D12" s="88" t="s">
        <v>12</v>
      </c>
      <c r="E12" s="91">
        <v>79.930000000000007</v>
      </c>
      <c r="F12" s="93">
        <f t="shared" si="0"/>
        <v>706.24296259226821</v>
      </c>
    </row>
    <row r="13" spans="1:6" s="89" customFormat="1" ht="15.75" customHeight="1">
      <c r="A13" s="87">
        <v>148</v>
      </c>
      <c r="B13" s="88" t="s">
        <v>19</v>
      </c>
      <c r="C13" s="88" t="s">
        <v>45</v>
      </c>
      <c r="D13" s="88" t="s">
        <v>46</v>
      </c>
      <c r="E13" s="91">
        <v>83.45</v>
      </c>
      <c r="F13" s="93">
        <f t="shared" si="0"/>
        <v>676.45296584781306</v>
      </c>
    </row>
    <row r="14" spans="1:6" s="89" customFormat="1" ht="15.75" customHeight="1">
      <c r="A14" s="87">
        <v>163</v>
      </c>
      <c r="B14" s="88" t="s">
        <v>31</v>
      </c>
      <c r="C14" s="88" t="s">
        <v>47</v>
      </c>
      <c r="D14" s="88" t="s">
        <v>11</v>
      </c>
      <c r="E14" s="91">
        <v>86.35</v>
      </c>
      <c r="F14" s="93">
        <f t="shared" si="0"/>
        <v>653.73480023161551</v>
      </c>
    </row>
    <row r="15" spans="1:6" s="89" customFormat="1" ht="15.75" customHeight="1">
      <c r="A15" s="87">
        <v>165</v>
      </c>
      <c r="B15" s="88" t="s">
        <v>18</v>
      </c>
      <c r="C15" s="88" t="s">
        <v>48</v>
      </c>
      <c r="D15" s="88" t="s">
        <v>49</v>
      </c>
      <c r="E15" s="91">
        <v>86.43</v>
      </c>
      <c r="F15" s="93">
        <f t="shared" si="0"/>
        <v>653.12970033553165</v>
      </c>
    </row>
    <row r="16" spans="1:6" s="89" customFormat="1" ht="15.75" customHeight="1">
      <c r="A16" s="87">
        <v>175</v>
      </c>
      <c r="B16" s="88" t="s">
        <v>120</v>
      </c>
      <c r="C16" s="123">
        <v>6.0821759259259256E-2</v>
      </c>
      <c r="D16" s="88" t="s">
        <v>14</v>
      </c>
      <c r="E16" s="91">
        <v>87.58</v>
      </c>
      <c r="F16" s="93">
        <f t="shared" si="0"/>
        <v>644.55355103905015</v>
      </c>
    </row>
    <row r="17" spans="1:9" s="89" customFormat="1" ht="15.75" customHeight="1">
      <c r="A17" s="87">
        <v>183</v>
      </c>
      <c r="B17" s="88" t="s">
        <v>50</v>
      </c>
      <c r="C17" s="88" t="s">
        <v>51</v>
      </c>
      <c r="D17" s="88" t="s">
        <v>13</v>
      </c>
      <c r="E17" s="91">
        <v>89.12</v>
      </c>
      <c r="F17" s="93">
        <f t="shared" si="0"/>
        <v>633.41561938958716</v>
      </c>
    </row>
    <row r="18" spans="1:9" s="89" customFormat="1" ht="15.75" customHeight="1">
      <c r="A18" s="87">
        <v>191</v>
      </c>
      <c r="B18" s="88" t="s">
        <v>22</v>
      </c>
      <c r="C18" s="88" t="s">
        <v>52</v>
      </c>
      <c r="D18" s="88" t="s">
        <v>20</v>
      </c>
      <c r="E18" s="91">
        <v>91.42</v>
      </c>
      <c r="F18" s="93">
        <f t="shared" si="0"/>
        <v>617.47976372784956</v>
      </c>
    </row>
    <row r="19" spans="1:9" s="89" customFormat="1" ht="15.75" customHeight="1">
      <c r="A19" s="87">
        <v>200</v>
      </c>
      <c r="B19" s="88" t="s">
        <v>53</v>
      </c>
      <c r="C19" s="88" t="s">
        <v>54</v>
      </c>
      <c r="D19" s="88" t="s">
        <v>11</v>
      </c>
      <c r="E19" s="91">
        <v>92.67</v>
      </c>
      <c r="F19" s="93">
        <f t="shared" si="0"/>
        <v>609.15074997302258</v>
      </c>
    </row>
    <row r="20" spans="1:9">
      <c r="C20" s="53"/>
      <c r="E20" s="92"/>
      <c r="I20" s="12"/>
    </row>
    <row r="21" spans="1:9">
      <c r="C21" s="53"/>
      <c r="E21" s="92"/>
      <c r="I21" s="12"/>
    </row>
    <row r="22" spans="1:9">
      <c r="C22" s="53"/>
      <c r="E22" s="92"/>
      <c r="I22" s="12"/>
    </row>
    <row r="23" spans="1:9">
      <c r="C23" s="53"/>
      <c r="E23" s="92"/>
      <c r="I23" s="12"/>
    </row>
    <row r="24" spans="1:9">
      <c r="C24" s="53"/>
      <c r="E24" s="92"/>
      <c r="I24" s="12"/>
    </row>
    <row r="25" spans="1:9">
      <c r="C25" s="53"/>
      <c r="E25" s="92"/>
      <c r="I25" s="12"/>
    </row>
    <row r="26" spans="1:9">
      <c r="C26" s="53"/>
      <c r="E26" s="92"/>
      <c r="I26" s="12"/>
    </row>
    <row r="27" spans="1:9">
      <c r="C27" s="53"/>
      <c r="E27" s="92"/>
      <c r="I27" s="12"/>
    </row>
    <row r="28" spans="1:9">
      <c r="C28" s="53"/>
      <c r="E28" s="92"/>
      <c r="I28" s="12"/>
    </row>
    <row r="29" spans="1:9">
      <c r="C29" s="53"/>
      <c r="E29" s="92"/>
      <c r="I29" s="12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3" sqref="B23"/>
    </sheetView>
  </sheetViews>
  <sheetFormatPr defaultRowHeight="12.75"/>
  <cols>
    <col min="1" max="1" width="9.140625" style="53"/>
    <col min="2" max="2" width="18" customWidth="1"/>
    <col min="3" max="3" width="9.140625" style="53"/>
    <col min="6" max="6" width="9.140625" style="53"/>
  </cols>
  <sheetData>
    <row r="1" spans="1:6" ht="13.5" thickBot="1"/>
    <row r="2" spans="1:6" ht="13.5" thickBot="1">
      <c r="A2" s="172">
        <v>1</v>
      </c>
      <c r="B2" s="60" t="s">
        <v>472</v>
      </c>
      <c r="C2" s="172" t="s">
        <v>11</v>
      </c>
      <c r="D2" s="61">
        <v>6.5682870370370364E-2</v>
      </c>
      <c r="E2">
        <v>94.58</v>
      </c>
    </row>
    <row r="3" spans="1:6" ht="13.5" thickBot="1"/>
    <row r="4" spans="1:6" ht="13.5" thickBot="1">
      <c r="A4" s="53">
        <v>22</v>
      </c>
      <c r="B4" s="60" t="s">
        <v>36</v>
      </c>
      <c r="C4" s="172" t="s">
        <v>13</v>
      </c>
      <c r="D4" s="61">
        <v>7.7615740740740735E-2</v>
      </c>
      <c r="E4">
        <v>111.77</v>
      </c>
      <c r="F4" s="52">
        <f>$E$2/E4*1000</f>
        <v>846.20202200948381</v>
      </c>
    </row>
    <row r="5" spans="1:6" ht="13.5" thickBot="1">
      <c r="A5" s="172">
        <v>32</v>
      </c>
      <c r="B5" s="60" t="s">
        <v>60</v>
      </c>
      <c r="C5" s="172" t="s">
        <v>477</v>
      </c>
      <c r="D5" s="61">
        <v>8.1805555555555562E-2</v>
      </c>
      <c r="E5">
        <v>117.8</v>
      </c>
      <c r="F5" s="52">
        <f t="shared" ref="F5:F19" si="0">$E$2/E5*1000</f>
        <v>802.88624787775882</v>
      </c>
    </row>
    <row r="6" spans="1:6" ht="13.5" thickBot="1">
      <c r="A6" s="172">
        <v>37</v>
      </c>
      <c r="B6" s="60" t="s">
        <v>112</v>
      </c>
      <c r="C6" s="172" t="s">
        <v>477</v>
      </c>
      <c r="D6" s="61">
        <v>8.2638888888888887E-2</v>
      </c>
      <c r="E6">
        <v>119</v>
      </c>
      <c r="F6" s="52">
        <f t="shared" si="0"/>
        <v>794.78991596638662</v>
      </c>
    </row>
    <row r="7" spans="1:6" ht="13.5" thickBot="1">
      <c r="A7" s="172">
        <v>54</v>
      </c>
      <c r="B7" s="60" t="s">
        <v>81</v>
      </c>
      <c r="C7" s="172" t="s">
        <v>13</v>
      </c>
      <c r="D7" s="61">
        <v>8.7233796296296295E-2</v>
      </c>
      <c r="E7">
        <v>125.62</v>
      </c>
      <c r="F7" s="52">
        <f t="shared" si="0"/>
        <v>752.90558828212068</v>
      </c>
    </row>
    <row r="8" spans="1:6" ht="13.5" thickBot="1">
      <c r="A8" s="172">
        <v>58</v>
      </c>
      <c r="B8" s="60" t="s">
        <v>16</v>
      </c>
      <c r="C8" s="172" t="s">
        <v>478</v>
      </c>
      <c r="D8" s="61">
        <v>9.0057870370370371E-2</v>
      </c>
      <c r="E8">
        <v>129.68</v>
      </c>
      <c r="F8" s="52">
        <f t="shared" si="0"/>
        <v>729.33374460209745</v>
      </c>
    </row>
    <row r="9" spans="1:6" ht="13.5" thickBot="1">
      <c r="A9" s="172">
        <v>71</v>
      </c>
      <c r="B9" s="60" t="s">
        <v>359</v>
      </c>
      <c r="C9" s="172" t="s">
        <v>11</v>
      </c>
      <c r="D9" s="61">
        <v>9.3622685185185184E-2</v>
      </c>
      <c r="E9">
        <v>134.82</v>
      </c>
      <c r="F9" s="52">
        <f t="shared" si="0"/>
        <v>701.52796321020628</v>
      </c>
    </row>
    <row r="10" spans="1:6" ht="13.5" thickBot="1">
      <c r="A10" s="172">
        <v>79</v>
      </c>
      <c r="B10" s="60" t="s">
        <v>432</v>
      </c>
      <c r="C10" s="172" t="s">
        <v>479</v>
      </c>
      <c r="D10" s="61">
        <v>9.5937500000000009E-2</v>
      </c>
      <c r="E10">
        <v>138.15</v>
      </c>
      <c r="F10" s="52">
        <f t="shared" si="0"/>
        <v>684.61816865725655</v>
      </c>
    </row>
    <row r="11" spans="1:6" ht="13.5" thickBot="1">
      <c r="A11" s="172">
        <v>80</v>
      </c>
      <c r="B11" s="60" t="s">
        <v>25</v>
      </c>
      <c r="C11" s="172" t="s">
        <v>477</v>
      </c>
      <c r="D11" s="61">
        <v>9.6342592592592591E-2</v>
      </c>
      <c r="E11">
        <v>138.72999999999999</v>
      </c>
      <c r="F11" s="52">
        <f t="shared" si="0"/>
        <v>681.75592878252723</v>
      </c>
    </row>
    <row r="12" spans="1:6" ht="13.5" thickBot="1">
      <c r="A12" s="172">
        <v>85</v>
      </c>
      <c r="B12" s="60" t="s">
        <v>159</v>
      </c>
      <c r="C12" s="172" t="s">
        <v>477</v>
      </c>
      <c r="D12" s="61">
        <v>9.7164351851851849E-2</v>
      </c>
      <c r="E12">
        <v>139.91999999999999</v>
      </c>
      <c r="F12" s="52">
        <f t="shared" si="0"/>
        <v>675.95769010863364</v>
      </c>
    </row>
    <row r="13" spans="1:6" ht="13.5" thickBot="1">
      <c r="A13" s="172">
        <v>90</v>
      </c>
      <c r="B13" s="60" t="s">
        <v>470</v>
      </c>
      <c r="C13" s="172" t="s">
        <v>273</v>
      </c>
      <c r="D13" s="61">
        <v>9.8460648148148144E-2</v>
      </c>
      <c r="E13">
        <v>141.78</v>
      </c>
      <c r="F13" s="52">
        <f t="shared" si="0"/>
        <v>667.08985752574415</v>
      </c>
    </row>
    <row r="14" spans="1:6" ht="13.5" thickBot="1">
      <c r="A14" s="172">
        <v>92</v>
      </c>
      <c r="B14" s="60" t="s">
        <v>440</v>
      </c>
      <c r="C14" s="172" t="s">
        <v>276</v>
      </c>
      <c r="D14" s="61">
        <v>9.8703703703703696E-2</v>
      </c>
      <c r="E14">
        <v>142.13</v>
      </c>
      <c r="F14" s="52">
        <f t="shared" si="0"/>
        <v>665.44712587068182</v>
      </c>
    </row>
    <row r="15" spans="1:6" ht="13.5" thickBot="1">
      <c r="A15" s="172">
        <v>110</v>
      </c>
      <c r="B15" s="60" t="s">
        <v>193</v>
      </c>
      <c r="C15" s="172" t="s">
        <v>266</v>
      </c>
      <c r="D15" s="61">
        <v>0.10241898148148149</v>
      </c>
      <c r="E15">
        <v>147.47999999999999</v>
      </c>
      <c r="F15" s="52">
        <f t="shared" si="0"/>
        <v>641.3072959045295</v>
      </c>
    </row>
    <row r="16" spans="1:6" ht="13.5" thickBot="1">
      <c r="A16" s="172">
        <v>111</v>
      </c>
      <c r="B16" s="60" t="s">
        <v>442</v>
      </c>
      <c r="C16" s="172" t="s">
        <v>266</v>
      </c>
      <c r="D16" s="61">
        <v>0.10280092592592593</v>
      </c>
      <c r="E16">
        <v>148.03</v>
      </c>
      <c r="F16" s="52">
        <f t="shared" si="0"/>
        <v>638.92454232250213</v>
      </c>
    </row>
    <row r="17" spans="1:6" ht="13.5" thickBot="1">
      <c r="A17" s="172">
        <v>119</v>
      </c>
      <c r="B17" s="60" t="s">
        <v>19</v>
      </c>
      <c r="C17" s="172" t="s">
        <v>286</v>
      </c>
      <c r="D17" s="61">
        <v>0.10478009259259259</v>
      </c>
      <c r="E17">
        <v>150.88</v>
      </c>
      <c r="F17" s="52">
        <f t="shared" si="0"/>
        <v>626.85577942735949</v>
      </c>
    </row>
    <row r="18" spans="1:6" ht="13.5" thickBot="1">
      <c r="A18" s="172">
        <v>129</v>
      </c>
      <c r="B18" s="60" t="s">
        <v>444</v>
      </c>
      <c r="C18" s="172" t="s">
        <v>266</v>
      </c>
      <c r="D18" s="61">
        <v>0.1105324074074074</v>
      </c>
      <c r="E18">
        <v>159.16999999999999</v>
      </c>
      <c r="F18" s="52">
        <f t="shared" si="0"/>
        <v>594.20745115285547</v>
      </c>
    </row>
    <row r="19" spans="1:6" ht="13.5" thickBot="1">
      <c r="A19" s="172">
        <v>131</v>
      </c>
      <c r="B19" s="60" t="s">
        <v>240</v>
      </c>
      <c r="C19" s="172" t="s">
        <v>479</v>
      </c>
      <c r="D19" s="61">
        <v>0.11190972222222222</v>
      </c>
      <c r="E19">
        <v>161.15</v>
      </c>
      <c r="F19" s="52">
        <f t="shared" si="0"/>
        <v>586.90660874961213</v>
      </c>
    </row>
    <row r="21" spans="1:6">
      <c r="A21" s="173">
        <v>144</v>
      </c>
      <c r="B21" s="133" t="s">
        <v>480</v>
      </c>
    </row>
    <row r="22" spans="1:6" ht="25.5">
      <c r="B22" s="133" t="s">
        <v>481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4" sqref="H4"/>
    </sheetView>
  </sheetViews>
  <sheetFormatPr defaultRowHeight="14.25"/>
  <cols>
    <col min="1" max="1" width="4.42578125" style="115" bestFit="1" customWidth="1"/>
    <col min="2" max="2" width="4.42578125" style="115" customWidth="1"/>
    <col min="3" max="3" width="13.7109375" style="115" bestFit="1" customWidth="1"/>
    <col min="4" max="4" width="9.140625" style="115" bestFit="1" customWidth="1"/>
    <col min="5" max="5" width="9" style="114" bestFit="1" customWidth="1"/>
    <col min="6" max="6" width="4.85546875" style="114" bestFit="1" customWidth="1"/>
    <col min="7" max="7" width="12.140625" style="114" customWidth="1"/>
    <col min="8" max="8" width="4.42578125" style="114" bestFit="1" customWidth="1"/>
    <col min="9" max="16384" width="9.140625" style="115"/>
  </cols>
  <sheetData>
    <row r="1" spans="1:8">
      <c r="E1" s="114" t="s">
        <v>24</v>
      </c>
      <c r="G1" s="114" t="s">
        <v>504</v>
      </c>
      <c r="H1" s="114" t="s">
        <v>503</v>
      </c>
    </row>
    <row r="2" spans="1:8">
      <c r="A2" s="114">
        <v>1</v>
      </c>
      <c r="B2" s="114"/>
      <c r="C2" s="115" t="s">
        <v>499</v>
      </c>
      <c r="D2" s="115" t="s">
        <v>500</v>
      </c>
      <c r="E2" s="178">
        <v>8.6736111111111111E-2</v>
      </c>
      <c r="F2" s="114" t="s">
        <v>23</v>
      </c>
      <c r="G2" s="114">
        <v>124.9</v>
      </c>
    </row>
    <row r="3" spans="1:8">
      <c r="A3" s="114"/>
      <c r="B3" s="114"/>
      <c r="E3" s="178"/>
    </row>
    <row r="4" spans="1:8">
      <c r="A4" s="114">
        <v>10</v>
      </c>
      <c r="B4" s="114"/>
      <c r="C4" s="115" t="s">
        <v>506</v>
      </c>
      <c r="D4" s="115" t="s">
        <v>505</v>
      </c>
      <c r="E4" s="175">
        <v>0.10122685185185186</v>
      </c>
      <c r="F4" s="114" t="s">
        <v>23</v>
      </c>
      <c r="G4" s="114">
        <v>145.77000000000001</v>
      </c>
      <c r="H4" s="119">
        <f>$G$2/G4*1000</f>
        <v>856.82925156067779</v>
      </c>
    </row>
    <row r="5" spans="1:8">
      <c r="A5" s="176">
        <v>26</v>
      </c>
      <c r="B5" s="176"/>
      <c r="C5" s="177" t="s">
        <v>482</v>
      </c>
      <c r="D5" s="177" t="s">
        <v>483</v>
      </c>
      <c r="E5" s="175">
        <v>0.1108912037037037</v>
      </c>
      <c r="F5" s="176" t="s">
        <v>23</v>
      </c>
      <c r="G5" s="114">
        <v>159.68</v>
      </c>
      <c r="H5" s="119">
        <f>$G$2/G5*1000</f>
        <v>782.18937875751499</v>
      </c>
    </row>
    <row r="6" spans="1:8">
      <c r="A6" s="176">
        <v>37</v>
      </c>
      <c r="B6" s="176"/>
      <c r="C6" s="177" t="s">
        <v>484</v>
      </c>
      <c r="D6" s="177" t="s">
        <v>485</v>
      </c>
      <c r="E6" s="175">
        <v>0.11268518518518518</v>
      </c>
      <c r="F6" s="176" t="s">
        <v>14</v>
      </c>
      <c r="G6" s="114">
        <v>162.27000000000001</v>
      </c>
      <c r="H6" s="119">
        <f t="shared" ref="H6:H13" si="0">$G$2/G6*1000</f>
        <v>769.70481296604419</v>
      </c>
    </row>
    <row r="7" spans="1:8">
      <c r="A7" s="176">
        <v>38</v>
      </c>
      <c r="B7" s="176"/>
      <c r="C7" s="177" t="s">
        <v>486</v>
      </c>
      <c r="D7" s="177" t="s">
        <v>487</v>
      </c>
      <c r="E7" s="175">
        <v>0.11312499999999999</v>
      </c>
      <c r="F7" s="176" t="s">
        <v>23</v>
      </c>
      <c r="G7" s="114">
        <v>162.9</v>
      </c>
      <c r="H7" s="119">
        <f t="shared" si="0"/>
        <v>766.7280540208717</v>
      </c>
    </row>
    <row r="8" spans="1:8">
      <c r="A8" s="176">
        <v>60</v>
      </c>
      <c r="B8" s="176"/>
      <c r="C8" s="177" t="s">
        <v>488</v>
      </c>
      <c r="D8" s="177" t="s">
        <v>489</v>
      </c>
      <c r="E8" s="175">
        <v>0.12162037037037036</v>
      </c>
      <c r="F8" s="176" t="s">
        <v>20</v>
      </c>
      <c r="G8" s="114">
        <v>175.13</v>
      </c>
      <c r="H8" s="119">
        <f t="shared" si="0"/>
        <v>713.18449152058474</v>
      </c>
    </row>
    <row r="9" spans="1:8">
      <c r="A9" s="176">
        <v>94</v>
      </c>
      <c r="B9" s="176"/>
      <c r="C9" s="177" t="s">
        <v>490</v>
      </c>
      <c r="D9" s="177" t="s">
        <v>491</v>
      </c>
      <c r="E9" s="175">
        <v>0.13186342592592593</v>
      </c>
      <c r="F9" s="176" t="s">
        <v>23</v>
      </c>
      <c r="G9" s="114">
        <v>189.88</v>
      </c>
      <c r="H9" s="119">
        <f t="shared" si="0"/>
        <v>657.78386349273228</v>
      </c>
    </row>
    <row r="10" spans="1:8">
      <c r="A10" s="176">
        <v>104</v>
      </c>
      <c r="B10" s="176"/>
      <c r="C10" s="177" t="s">
        <v>492</v>
      </c>
      <c r="D10" s="177" t="s">
        <v>493</v>
      </c>
      <c r="E10" s="175">
        <v>0.13795138888888889</v>
      </c>
      <c r="F10" s="176" t="s">
        <v>14</v>
      </c>
      <c r="G10" s="114">
        <v>198.65</v>
      </c>
      <c r="H10" s="119">
        <f t="shared" si="0"/>
        <v>628.74402214950919</v>
      </c>
    </row>
    <row r="11" spans="1:8">
      <c r="A11" s="176">
        <v>118</v>
      </c>
      <c r="B11" s="176"/>
      <c r="C11" s="177" t="s">
        <v>494</v>
      </c>
      <c r="D11" s="177" t="s">
        <v>485</v>
      </c>
      <c r="E11" s="175">
        <v>0.14482638888888888</v>
      </c>
      <c r="F11" s="176" t="s">
        <v>23</v>
      </c>
      <c r="G11" s="114">
        <v>208.55</v>
      </c>
      <c r="H11" s="119">
        <f t="shared" si="0"/>
        <v>598.89714696715407</v>
      </c>
    </row>
    <row r="12" spans="1:8">
      <c r="A12" s="176">
        <v>123</v>
      </c>
      <c r="B12" s="176"/>
      <c r="C12" s="177" t="s">
        <v>495</v>
      </c>
      <c r="D12" s="177" t="s">
        <v>496</v>
      </c>
      <c r="E12" s="175">
        <v>0.14666666666666667</v>
      </c>
      <c r="F12" s="176" t="s">
        <v>14</v>
      </c>
      <c r="G12" s="114">
        <v>211.2</v>
      </c>
      <c r="H12" s="119">
        <f t="shared" si="0"/>
        <v>591.38257575757575</v>
      </c>
    </row>
    <row r="13" spans="1:8">
      <c r="A13" s="176">
        <v>137</v>
      </c>
      <c r="B13" s="176"/>
      <c r="C13" s="177" t="s">
        <v>497</v>
      </c>
      <c r="D13" s="177" t="s">
        <v>498</v>
      </c>
      <c r="E13" s="175">
        <v>0.15665509259259261</v>
      </c>
      <c r="F13" s="176" t="s">
        <v>23</v>
      </c>
      <c r="G13" s="114">
        <v>225.58</v>
      </c>
      <c r="H13" s="119">
        <f t="shared" si="0"/>
        <v>553.68383721961163</v>
      </c>
    </row>
    <row r="14" spans="1:8">
      <c r="E14" s="119"/>
    </row>
    <row r="15" spans="1:8">
      <c r="C15" s="115" t="s">
        <v>501</v>
      </c>
      <c r="E15" s="119"/>
    </row>
    <row r="16" spans="1:8">
      <c r="E16" s="119"/>
    </row>
    <row r="17" spans="5:5">
      <c r="E17" s="119"/>
    </row>
    <row r="18" spans="5:5">
      <c r="E18" s="119"/>
    </row>
    <row r="19" spans="5:5">
      <c r="E19" s="119"/>
    </row>
    <row r="20" spans="5:5">
      <c r="E20" s="119"/>
    </row>
    <row r="21" spans="5:5">
      <c r="E21" s="119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7"/>
  <sheetViews>
    <sheetView topLeftCell="A30" workbookViewId="0">
      <selection activeCell="C56" sqref="C56:C59"/>
    </sheetView>
  </sheetViews>
  <sheetFormatPr defaultRowHeight="12.75"/>
  <cols>
    <col min="1" max="1" width="7.85546875" customWidth="1"/>
    <col min="2" max="2" width="8.7109375" customWidth="1"/>
    <col min="3" max="3" width="19.85546875" style="53" customWidth="1"/>
    <col min="4" max="4" width="11.28515625" style="47" bestFit="1" customWidth="1"/>
    <col min="5" max="5" width="8.28515625" customWidth="1"/>
    <col min="6" max="6" width="11.7109375" style="47" bestFit="1" customWidth="1"/>
    <col min="7" max="7" width="9.85546875" style="47" bestFit="1" customWidth="1"/>
    <col min="8" max="8" width="8.28515625" customWidth="1"/>
    <col min="9" max="9" width="10.140625" customWidth="1"/>
    <col min="10" max="10" width="9.7109375" customWidth="1"/>
    <col min="11" max="11" width="25.85546875" customWidth="1"/>
    <col min="12" max="12" width="10.7109375" style="183" hidden="1" customWidth="1"/>
    <col min="13" max="13" width="14.42578125" style="183" bestFit="1" customWidth="1"/>
    <col min="14" max="14" width="14.5703125" style="183" bestFit="1" customWidth="1"/>
  </cols>
  <sheetData>
    <row r="1" spans="1:16" s="182" customFormat="1" ht="30" customHeight="1">
      <c r="A1" s="179" t="s">
        <v>327</v>
      </c>
      <c r="B1" s="180" t="s">
        <v>508</v>
      </c>
      <c r="C1" s="179" t="s">
        <v>509</v>
      </c>
      <c r="D1" s="180" t="s">
        <v>510</v>
      </c>
      <c r="E1" s="180" t="s">
        <v>511</v>
      </c>
      <c r="F1" s="180" t="s">
        <v>512</v>
      </c>
      <c r="G1" s="180" t="s">
        <v>513</v>
      </c>
      <c r="H1" s="180" t="s">
        <v>514</v>
      </c>
      <c r="I1" s="180" t="s">
        <v>515</v>
      </c>
      <c r="J1" s="180" t="s">
        <v>516</v>
      </c>
      <c r="K1" s="181" t="s">
        <v>517</v>
      </c>
      <c r="L1" s="180" t="s">
        <v>518</v>
      </c>
      <c r="M1" s="180" t="s">
        <v>519</v>
      </c>
      <c r="N1" s="180" t="s">
        <v>520</v>
      </c>
      <c r="O1" s="207" t="s">
        <v>598</v>
      </c>
    </row>
    <row r="2" spans="1:16" ht="15">
      <c r="A2" s="183">
        <v>29</v>
      </c>
      <c r="B2" s="183" t="s">
        <v>11</v>
      </c>
      <c r="C2" s="183" t="s">
        <v>367</v>
      </c>
      <c r="D2" s="184">
        <v>0.44097222222222221</v>
      </c>
      <c r="E2" s="183">
        <v>56</v>
      </c>
      <c r="F2" s="184">
        <v>0.52511574074074074</v>
      </c>
      <c r="G2" s="208">
        <v>8.414351851851852E-2</v>
      </c>
      <c r="H2" s="183">
        <v>29</v>
      </c>
      <c r="I2" s="183">
        <v>1</v>
      </c>
      <c r="J2" s="185">
        <f t="shared" ref="J2:J33" si="0">E2-A2</f>
        <v>27</v>
      </c>
      <c r="K2" s="186" t="s">
        <v>536</v>
      </c>
      <c r="L2" s="183">
        <v>1</v>
      </c>
      <c r="M2" s="184">
        <f t="shared" ref="M2:M33" si="1">G2/L2</f>
        <v>8.414351851851852E-2</v>
      </c>
      <c r="N2" s="183">
        <v>13</v>
      </c>
      <c r="O2">
        <v>121</v>
      </c>
      <c r="P2">
        <v>1000</v>
      </c>
    </row>
    <row r="3" spans="1:16" ht="15">
      <c r="A3" s="183">
        <v>34</v>
      </c>
      <c r="B3" s="183" t="s">
        <v>11</v>
      </c>
      <c r="C3" s="183" t="s">
        <v>524</v>
      </c>
      <c r="D3" s="184">
        <v>0.44097222222222221</v>
      </c>
      <c r="E3" s="183">
        <v>56</v>
      </c>
      <c r="F3" s="184">
        <v>0.52563657407407405</v>
      </c>
      <c r="G3" s="208">
        <v>8.4664351851851852E-2</v>
      </c>
      <c r="H3" s="183">
        <v>34</v>
      </c>
      <c r="I3" s="183">
        <v>2</v>
      </c>
      <c r="J3" s="185">
        <f t="shared" si="0"/>
        <v>22</v>
      </c>
      <c r="K3" s="186"/>
      <c r="L3" s="183">
        <v>1.08</v>
      </c>
      <c r="M3" s="184">
        <f t="shared" si="1"/>
        <v>7.8392918381344295E-2</v>
      </c>
      <c r="N3" s="183">
        <v>3</v>
      </c>
    </row>
    <row r="4" spans="1:16" ht="15">
      <c r="A4" s="183">
        <v>55</v>
      </c>
      <c r="B4" s="183" t="s">
        <v>11</v>
      </c>
      <c r="C4" s="183" t="s">
        <v>543</v>
      </c>
      <c r="D4" s="184">
        <v>0.44791666666666669</v>
      </c>
      <c r="E4" s="183">
        <v>58</v>
      </c>
      <c r="F4" s="184">
        <v>0.5352662037037037</v>
      </c>
      <c r="G4" s="208">
        <v>8.7349537037037031E-2</v>
      </c>
      <c r="H4" s="183"/>
      <c r="I4" s="183">
        <v>3</v>
      </c>
      <c r="J4" s="185">
        <f t="shared" si="0"/>
        <v>3</v>
      </c>
      <c r="K4" s="186"/>
      <c r="L4" s="183">
        <v>1</v>
      </c>
      <c r="M4" s="184">
        <f t="shared" si="1"/>
        <v>8.7349537037037031E-2</v>
      </c>
      <c r="N4" s="183">
        <v>20</v>
      </c>
      <c r="O4">
        <v>125.78</v>
      </c>
      <c r="P4" s="209">
        <f>$O$2/O4*1000</f>
        <v>961.99713785975518</v>
      </c>
    </row>
    <row r="5" spans="1:16" ht="15">
      <c r="A5" s="183">
        <v>10</v>
      </c>
      <c r="B5" s="183" t="s">
        <v>11</v>
      </c>
      <c r="C5" s="183" t="s">
        <v>525</v>
      </c>
      <c r="D5" s="184">
        <v>0.43055555555555552</v>
      </c>
      <c r="E5" s="183">
        <v>50</v>
      </c>
      <c r="F5" s="184">
        <v>0.51986111111111111</v>
      </c>
      <c r="G5" s="208">
        <v>8.9305555555555569E-2</v>
      </c>
      <c r="H5" s="183">
        <v>10</v>
      </c>
      <c r="I5" s="183">
        <v>4</v>
      </c>
      <c r="J5" s="185">
        <f t="shared" si="0"/>
        <v>40</v>
      </c>
      <c r="K5" s="186"/>
      <c r="L5" s="183">
        <v>1.1299999999999999</v>
      </c>
      <c r="M5" s="184">
        <f t="shared" si="1"/>
        <v>7.9031465093412009E-2</v>
      </c>
      <c r="N5" s="183">
        <v>4</v>
      </c>
      <c r="O5">
        <v>128.6</v>
      </c>
      <c r="P5" s="209">
        <f t="shared" ref="P5:P59" si="2">$O$2/O5*1000</f>
        <v>940.90202177293941</v>
      </c>
    </row>
    <row r="6" spans="1:16" ht="15">
      <c r="A6" s="183">
        <v>4</v>
      </c>
      <c r="B6" s="183" t="s">
        <v>11</v>
      </c>
      <c r="C6" s="183" t="s">
        <v>542</v>
      </c>
      <c r="D6" s="184">
        <v>0.42708333333333331</v>
      </c>
      <c r="E6" s="183">
        <v>43</v>
      </c>
      <c r="F6" s="184">
        <v>0.51770833333333333</v>
      </c>
      <c r="G6" s="208">
        <v>9.0624999999999997E-2</v>
      </c>
      <c r="H6" s="183">
        <v>4</v>
      </c>
      <c r="I6" s="183">
        <v>5</v>
      </c>
      <c r="J6" s="185">
        <f t="shared" si="0"/>
        <v>39</v>
      </c>
      <c r="K6" s="186"/>
      <c r="L6" s="183">
        <v>1.04</v>
      </c>
      <c r="M6" s="184">
        <f t="shared" si="1"/>
        <v>8.7139423076923073E-2</v>
      </c>
      <c r="N6" s="183">
        <v>19</v>
      </c>
      <c r="O6">
        <v>130.5</v>
      </c>
      <c r="P6" s="209">
        <f t="shared" si="2"/>
        <v>927.20306513409969</v>
      </c>
    </row>
    <row r="7" spans="1:16" ht="15">
      <c r="A7" s="183">
        <v>27</v>
      </c>
      <c r="B7" s="183" t="s">
        <v>11</v>
      </c>
      <c r="C7" s="183" t="s">
        <v>380</v>
      </c>
      <c r="D7" s="184">
        <v>0.43402777777777785</v>
      </c>
      <c r="E7" s="183">
        <v>54</v>
      </c>
      <c r="F7" s="184">
        <v>0.52476851851851858</v>
      </c>
      <c r="G7" s="208">
        <v>9.0740740740740733E-2</v>
      </c>
      <c r="H7" s="183">
        <v>27</v>
      </c>
      <c r="I7" s="183">
        <v>6</v>
      </c>
      <c r="J7" s="185">
        <f t="shared" si="0"/>
        <v>27</v>
      </c>
      <c r="K7" s="186"/>
      <c r="L7" s="183">
        <v>1</v>
      </c>
      <c r="M7" s="184">
        <f t="shared" si="1"/>
        <v>9.0740740740740733E-2</v>
      </c>
      <c r="N7" s="183">
        <v>26</v>
      </c>
      <c r="O7">
        <v>130.66999999999999</v>
      </c>
      <c r="P7" s="209">
        <f t="shared" si="2"/>
        <v>925.99678579628073</v>
      </c>
    </row>
    <row r="8" spans="1:16" ht="15">
      <c r="A8" s="183">
        <v>7</v>
      </c>
      <c r="B8" s="183" t="s">
        <v>11</v>
      </c>
      <c r="C8" s="183" t="s">
        <v>552</v>
      </c>
      <c r="D8" s="184">
        <v>0.42708333333333326</v>
      </c>
      <c r="E8" s="183">
        <v>43</v>
      </c>
      <c r="F8" s="184">
        <v>0.5192592592592592</v>
      </c>
      <c r="G8" s="208">
        <v>9.2175925925925925E-2</v>
      </c>
      <c r="H8" s="183">
        <v>7</v>
      </c>
      <c r="I8" s="183">
        <v>7</v>
      </c>
      <c r="J8" s="185">
        <f t="shared" si="0"/>
        <v>36</v>
      </c>
      <c r="K8" s="186"/>
      <c r="L8" s="183">
        <v>1</v>
      </c>
      <c r="M8" s="184">
        <f t="shared" si="1"/>
        <v>9.2175925925925925E-2</v>
      </c>
      <c r="N8" s="183">
        <v>29</v>
      </c>
      <c r="O8">
        <v>132.72999999999999</v>
      </c>
      <c r="P8" s="209">
        <f t="shared" si="2"/>
        <v>911.62510359376176</v>
      </c>
    </row>
    <row r="9" spans="1:16" ht="15">
      <c r="A9" s="183">
        <v>22</v>
      </c>
      <c r="B9" s="183" t="s">
        <v>11</v>
      </c>
      <c r="C9" s="183" t="s">
        <v>553</v>
      </c>
      <c r="D9" s="184">
        <v>0.43055555555555547</v>
      </c>
      <c r="E9" s="183">
        <v>50</v>
      </c>
      <c r="F9" s="184">
        <v>0.52320601851851845</v>
      </c>
      <c r="G9" s="208">
        <v>9.2650462962962962E-2</v>
      </c>
      <c r="H9" s="183">
        <v>22</v>
      </c>
      <c r="I9" s="183">
        <v>8</v>
      </c>
      <c r="J9" s="185">
        <f t="shared" si="0"/>
        <v>28</v>
      </c>
      <c r="K9" s="186"/>
      <c r="L9" s="183">
        <v>1</v>
      </c>
      <c r="M9" s="184">
        <f t="shared" si="1"/>
        <v>9.2650462962962962E-2</v>
      </c>
      <c r="N9" s="183">
        <v>30</v>
      </c>
      <c r="O9">
        <v>133.41999999999999</v>
      </c>
      <c r="P9" s="209">
        <f t="shared" si="2"/>
        <v>906.91050816968982</v>
      </c>
    </row>
    <row r="10" spans="1:16" ht="15">
      <c r="A10" s="183">
        <v>14</v>
      </c>
      <c r="B10" s="183" t="s">
        <v>11</v>
      </c>
      <c r="C10" s="183" t="s">
        <v>532</v>
      </c>
      <c r="D10" s="184">
        <v>0.42708333333333331</v>
      </c>
      <c r="E10" s="183">
        <v>43</v>
      </c>
      <c r="F10" s="184">
        <v>0.52085648148148145</v>
      </c>
      <c r="G10" s="208">
        <v>9.3773148148148147E-2</v>
      </c>
      <c r="H10" s="183">
        <v>14</v>
      </c>
      <c r="I10" s="183">
        <v>9</v>
      </c>
      <c r="J10" s="185">
        <f t="shared" si="0"/>
        <v>29</v>
      </c>
      <c r="K10" s="186"/>
      <c r="L10" s="183">
        <v>1.1299999999999999</v>
      </c>
      <c r="M10" s="184">
        <f t="shared" si="1"/>
        <v>8.2985086856768281E-2</v>
      </c>
      <c r="N10" s="183">
        <v>9</v>
      </c>
      <c r="O10">
        <v>135.03</v>
      </c>
      <c r="P10" s="209">
        <f t="shared" si="2"/>
        <v>896.09716359327547</v>
      </c>
    </row>
    <row r="11" spans="1:16" ht="15">
      <c r="A11" s="183">
        <v>16</v>
      </c>
      <c r="B11" s="183" t="s">
        <v>11</v>
      </c>
      <c r="C11" s="183" t="s">
        <v>533</v>
      </c>
      <c r="D11" s="184">
        <v>0.42708333333333337</v>
      </c>
      <c r="E11" s="183">
        <v>43</v>
      </c>
      <c r="F11" s="184">
        <v>0.52123842592592595</v>
      </c>
      <c r="G11" s="208">
        <v>9.4155092592592596E-2</v>
      </c>
      <c r="H11" s="183">
        <v>16</v>
      </c>
      <c r="I11" s="183">
        <v>10</v>
      </c>
      <c r="J11" s="185">
        <f t="shared" si="0"/>
        <v>27</v>
      </c>
      <c r="K11" s="186"/>
      <c r="L11" s="183">
        <v>1.1299999999999999</v>
      </c>
      <c r="M11" s="184">
        <f t="shared" si="1"/>
        <v>8.3323090789904963E-2</v>
      </c>
      <c r="N11" s="183">
        <v>10</v>
      </c>
      <c r="P11" s="209"/>
    </row>
    <row r="12" spans="1:16" ht="15">
      <c r="A12" s="183">
        <v>28</v>
      </c>
      <c r="B12" s="183" t="s">
        <v>11</v>
      </c>
      <c r="C12" s="183" t="s">
        <v>535</v>
      </c>
      <c r="D12" s="184">
        <v>0.43055555555555558</v>
      </c>
      <c r="E12" s="183">
        <v>50</v>
      </c>
      <c r="F12" s="184">
        <v>0.52500000000000002</v>
      </c>
      <c r="G12" s="208">
        <v>9.4444444444444442E-2</v>
      </c>
      <c r="H12" s="183">
        <v>28</v>
      </c>
      <c r="I12" s="183">
        <v>11</v>
      </c>
      <c r="J12" s="185">
        <f t="shared" si="0"/>
        <v>22</v>
      </c>
      <c r="K12" s="186"/>
      <c r="L12" s="183">
        <v>1.1299999999999999</v>
      </c>
      <c r="M12" s="184">
        <f t="shared" si="1"/>
        <v>8.3579154375614556E-2</v>
      </c>
      <c r="N12" s="183">
        <v>12</v>
      </c>
      <c r="O12">
        <v>136</v>
      </c>
      <c r="P12" s="209">
        <f t="shared" si="2"/>
        <v>889.7058823529411</v>
      </c>
    </row>
    <row r="13" spans="1:16" ht="15">
      <c r="A13" s="183">
        <v>32</v>
      </c>
      <c r="B13" s="183" t="s">
        <v>11</v>
      </c>
      <c r="C13" s="183" t="s">
        <v>528</v>
      </c>
      <c r="D13" s="184">
        <v>0.43038194444444439</v>
      </c>
      <c r="E13" s="183">
        <v>50</v>
      </c>
      <c r="F13" s="184">
        <v>0.52546296296296291</v>
      </c>
      <c r="G13" s="208">
        <v>9.5081018518518523E-2</v>
      </c>
      <c r="H13" s="183">
        <v>33</v>
      </c>
      <c r="I13" s="183">
        <v>12</v>
      </c>
      <c r="J13" s="185">
        <f t="shared" si="0"/>
        <v>18</v>
      </c>
      <c r="K13" s="186"/>
      <c r="L13" s="183">
        <v>1.18</v>
      </c>
      <c r="M13" s="184">
        <f t="shared" si="1"/>
        <v>8.0577134337727563E-2</v>
      </c>
      <c r="N13" s="183">
        <v>6</v>
      </c>
      <c r="O13">
        <v>136.91999999999999</v>
      </c>
      <c r="P13" s="209">
        <f t="shared" si="2"/>
        <v>883.72772421852187</v>
      </c>
    </row>
    <row r="14" spans="1:16" ht="15">
      <c r="A14" s="183">
        <v>36</v>
      </c>
      <c r="B14" s="183" t="s">
        <v>11</v>
      </c>
      <c r="C14" s="183" t="s">
        <v>537</v>
      </c>
      <c r="D14" s="184">
        <v>0.43055555555555552</v>
      </c>
      <c r="E14" s="183">
        <v>50</v>
      </c>
      <c r="F14" s="184">
        <v>0.52611111111111108</v>
      </c>
      <c r="G14" s="208">
        <v>9.555555555555556E-2</v>
      </c>
      <c r="H14" s="183">
        <v>36</v>
      </c>
      <c r="I14" s="183">
        <v>13</v>
      </c>
      <c r="J14" s="185">
        <f t="shared" si="0"/>
        <v>14</v>
      </c>
      <c r="K14" s="186"/>
      <c r="L14" s="183">
        <v>1.1299999999999999</v>
      </c>
      <c r="M14" s="184">
        <f t="shared" si="1"/>
        <v>8.4562438544739438E-2</v>
      </c>
      <c r="N14" s="183">
        <v>14</v>
      </c>
      <c r="O14">
        <v>137.6</v>
      </c>
      <c r="P14" s="209">
        <f t="shared" si="2"/>
        <v>879.3604651162791</v>
      </c>
    </row>
    <row r="15" spans="1:16" ht="15">
      <c r="A15" s="183">
        <v>8</v>
      </c>
      <c r="B15" s="183" t="s">
        <v>356</v>
      </c>
      <c r="C15" s="183" t="s">
        <v>529</v>
      </c>
      <c r="D15" s="184">
        <v>0.4201388888888889</v>
      </c>
      <c r="E15" s="183">
        <v>37</v>
      </c>
      <c r="F15" s="184">
        <v>0.5193402777777778</v>
      </c>
      <c r="G15" s="208">
        <v>9.9201388888888895E-2</v>
      </c>
      <c r="H15" s="183">
        <v>8</v>
      </c>
      <c r="I15" s="183">
        <v>14</v>
      </c>
      <c r="J15" s="185">
        <f t="shared" si="0"/>
        <v>29</v>
      </c>
      <c r="K15" s="186" t="s">
        <v>530</v>
      </c>
      <c r="L15" s="183">
        <v>1.22</v>
      </c>
      <c r="M15" s="184">
        <f t="shared" si="1"/>
        <v>8.1312613843351561E-2</v>
      </c>
      <c r="N15" s="183">
        <v>7</v>
      </c>
      <c r="O15">
        <v>142.85</v>
      </c>
      <c r="P15" s="209">
        <f t="shared" si="2"/>
        <v>847.0423521176059</v>
      </c>
    </row>
    <row r="16" spans="1:16" ht="15">
      <c r="A16" s="183">
        <v>25</v>
      </c>
      <c r="B16" s="183" t="s">
        <v>11</v>
      </c>
      <c r="C16" s="183" t="s">
        <v>538</v>
      </c>
      <c r="D16" s="184">
        <v>0.42357638888888893</v>
      </c>
      <c r="E16" s="183">
        <v>42</v>
      </c>
      <c r="F16" s="184">
        <v>0.52375000000000005</v>
      </c>
      <c r="G16" s="208">
        <v>0.10017361111111112</v>
      </c>
      <c r="H16" s="183">
        <v>25</v>
      </c>
      <c r="I16" s="183">
        <v>15</v>
      </c>
      <c r="J16" s="185">
        <f t="shared" si="0"/>
        <v>17</v>
      </c>
      <c r="K16" s="186"/>
      <c r="L16" s="183">
        <v>1.18</v>
      </c>
      <c r="M16" s="184">
        <f t="shared" si="1"/>
        <v>8.4892890772128068E-2</v>
      </c>
      <c r="N16" s="183">
        <v>15</v>
      </c>
      <c r="O16">
        <v>144.25</v>
      </c>
      <c r="P16" s="209">
        <f t="shared" si="2"/>
        <v>838.82149046793768</v>
      </c>
    </row>
    <row r="17" spans="1:16" ht="15">
      <c r="A17" s="183">
        <v>57</v>
      </c>
      <c r="B17" s="183" t="s">
        <v>11</v>
      </c>
      <c r="C17" s="183" t="s">
        <v>547</v>
      </c>
      <c r="D17" s="184">
        <v>0.43750000000000006</v>
      </c>
      <c r="E17" s="183">
        <v>55</v>
      </c>
      <c r="F17" s="184">
        <v>0.53842592592592597</v>
      </c>
      <c r="G17" s="208">
        <v>0.10092592592592592</v>
      </c>
      <c r="H17" s="183"/>
      <c r="I17" s="183">
        <v>16</v>
      </c>
      <c r="J17" s="185">
        <f t="shared" si="0"/>
        <v>-2</v>
      </c>
      <c r="K17" s="186"/>
      <c r="L17" s="183">
        <v>1.1299999999999999</v>
      </c>
      <c r="M17" s="184">
        <f t="shared" si="1"/>
        <v>8.9314978695509667E-2</v>
      </c>
      <c r="N17" s="183">
        <v>24</v>
      </c>
      <c r="O17">
        <v>145.33000000000001</v>
      </c>
      <c r="P17" s="209">
        <f t="shared" si="2"/>
        <v>832.5879033922796</v>
      </c>
    </row>
    <row r="18" spans="1:16" ht="15">
      <c r="A18" s="183">
        <v>38</v>
      </c>
      <c r="B18" s="183" t="s">
        <v>11</v>
      </c>
      <c r="C18" s="183" t="s">
        <v>540</v>
      </c>
      <c r="D18" s="184">
        <v>0.42708333333333331</v>
      </c>
      <c r="E18" s="183">
        <v>43</v>
      </c>
      <c r="F18" s="184">
        <v>0.5284375</v>
      </c>
      <c r="G18" s="208">
        <v>0.10135416666666668</v>
      </c>
      <c r="H18" s="183">
        <v>38</v>
      </c>
      <c r="I18" s="183">
        <v>17</v>
      </c>
      <c r="J18" s="185">
        <f t="shared" si="0"/>
        <v>5</v>
      </c>
      <c r="K18" s="186"/>
      <c r="L18" s="183">
        <v>1.18</v>
      </c>
      <c r="M18" s="184">
        <f t="shared" si="1"/>
        <v>8.5893361581920916E-2</v>
      </c>
      <c r="N18" s="183">
        <v>17</v>
      </c>
      <c r="O18">
        <v>145.94999999999999</v>
      </c>
      <c r="P18" s="209">
        <f t="shared" si="2"/>
        <v>829.0510448783831</v>
      </c>
    </row>
    <row r="19" spans="1:16" ht="15">
      <c r="A19" s="183">
        <v>19</v>
      </c>
      <c r="B19" s="183" t="s">
        <v>11</v>
      </c>
      <c r="C19" s="183" t="s">
        <v>374</v>
      </c>
      <c r="D19" s="184">
        <v>0.42013888888888884</v>
      </c>
      <c r="E19" s="183">
        <v>37</v>
      </c>
      <c r="F19" s="184">
        <v>0.52256944444444442</v>
      </c>
      <c r="G19" s="208">
        <v>0.10243055555555557</v>
      </c>
      <c r="H19" s="183">
        <v>19</v>
      </c>
      <c r="I19" s="183">
        <v>18</v>
      </c>
      <c r="J19" s="185">
        <f t="shared" si="0"/>
        <v>18</v>
      </c>
      <c r="K19" s="186" t="s">
        <v>521</v>
      </c>
      <c r="L19" s="183">
        <v>1.37</v>
      </c>
      <c r="M19" s="184">
        <f t="shared" si="1"/>
        <v>7.4766828872668292E-2</v>
      </c>
      <c r="N19" s="183">
        <v>1</v>
      </c>
      <c r="O19">
        <v>147.5</v>
      </c>
      <c r="P19" s="209">
        <f t="shared" si="2"/>
        <v>820.33898305084745</v>
      </c>
    </row>
    <row r="20" spans="1:16" ht="15">
      <c r="A20" s="183">
        <v>40</v>
      </c>
      <c r="B20" s="183" t="s">
        <v>11</v>
      </c>
      <c r="C20" s="183" t="s">
        <v>557</v>
      </c>
      <c r="D20" s="184">
        <v>0.42708333333333331</v>
      </c>
      <c r="E20" s="183">
        <v>43</v>
      </c>
      <c r="F20" s="184">
        <v>0.52997685185185184</v>
      </c>
      <c r="G20" s="208">
        <v>0.10289351851851852</v>
      </c>
      <c r="H20" s="183">
        <v>40</v>
      </c>
      <c r="I20" s="183">
        <v>19</v>
      </c>
      <c r="J20" s="185">
        <f t="shared" si="0"/>
        <v>3</v>
      </c>
      <c r="K20" s="186"/>
      <c r="L20" s="183">
        <v>1.08</v>
      </c>
      <c r="M20" s="184">
        <f t="shared" si="1"/>
        <v>9.5271776406035666E-2</v>
      </c>
      <c r="N20" s="183">
        <v>34</v>
      </c>
      <c r="O20">
        <v>148.16999999999999</v>
      </c>
      <c r="P20" s="209">
        <f t="shared" si="2"/>
        <v>816.62954714179671</v>
      </c>
    </row>
    <row r="21" spans="1:16" ht="15">
      <c r="A21" s="183">
        <v>35</v>
      </c>
      <c r="B21" s="183" t="s">
        <v>11</v>
      </c>
      <c r="C21" s="183" t="s">
        <v>548</v>
      </c>
      <c r="D21" s="184">
        <v>0.4201388888888889</v>
      </c>
      <c r="E21" s="183">
        <v>37</v>
      </c>
      <c r="F21" s="184">
        <v>0.52598379629629632</v>
      </c>
      <c r="G21" s="208">
        <v>0.10584490740740742</v>
      </c>
      <c r="H21" s="183">
        <v>35</v>
      </c>
      <c r="I21" s="183">
        <v>20</v>
      </c>
      <c r="J21" s="185">
        <f t="shared" si="0"/>
        <v>2</v>
      </c>
      <c r="K21" s="186"/>
      <c r="L21" s="183">
        <v>1.18</v>
      </c>
      <c r="M21" s="184">
        <f t="shared" si="1"/>
        <v>8.9699074074074084E-2</v>
      </c>
      <c r="N21" s="183">
        <v>25</v>
      </c>
      <c r="O21">
        <v>152.41999999999999</v>
      </c>
      <c r="P21" s="209">
        <f t="shared" si="2"/>
        <v>793.85907361238696</v>
      </c>
    </row>
    <row r="22" spans="1:16" ht="15">
      <c r="A22" s="183">
        <v>20</v>
      </c>
      <c r="B22" s="183" t="s">
        <v>11</v>
      </c>
      <c r="C22" s="183" t="s">
        <v>539</v>
      </c>
      <c r="D22" s="184">
        <v>0.41666666666666669</v>
      </c>
      <c r="E22" s="183">
        <v>31</v>
      </c>
      <c r="F22" s="184">
        <v>0.52280092592592597</v>
      </c>
      <c r="G22" s="208">
        <v>0.10613425925925928</v>
      </c>
      <c r="H22" s="183">
        <v>20</v>
      </c>
      <c r="I22" s="183">
        <v>21</v>
      </c>
      <c r="J22" s="185">
        <f t="shared" si="0"/>
        <v>11</v>
      </c>
      <c r="K22" s="186"/>
      <c r="L22" s="183">
        <v>1.24</v>
      </c>
      <c r="M22" s="184">
        <f t="shared" si="1"/>
        <v>8.5592144563918768E-2</v>
      </c>
      <c r="N22" s="183">
        <v>16</v>
      </c>
      <c r="O22">
        <v>152.83000000000001</v>
      </c>
      <c r="P22" s="209">
        <f t="shared" si="2"/>
        <v>791.72937250539815</v>
      </c>
    </row>
    <row r="23" spans="1:16" ht="15">
      <c r="A23" s="183">
        <v>13</v>
      </c>
      <c r="B23" s="183" t="s">
        <v>11</v>
      </c>
      <c r="C23" s="183" t="s">
        <v>549</v>
      </c>
      <c r="D23" s="184">
        <v>0.41319444444444448</v>
      </c>
      <c r="E23" s="183">
        <v>29</v>
      </c>
      <c r="F23" s="184">
        <v>0.52050925925925928</v>
      </c>
      <c r="G23" s="208">
        <v>0.10731481481481481</v>
      </c>
      <c r="H23" s="183">
        <v>13</v>
      </c>
      <c r="I23" s="183">
        <v>22</v>
      </c>
      <c r="J23" s="185">
        <f t="shared" si="0"/>
        <v>16</v>
      </c>
      <c r="K23" s="186"/>
      <c r="L23" s="183">
        <v>1.18</v>
      </c>
      <c r="M23" s="184">
        <f t="shared" si="1"/>
        <v>9.0944758317639665E-2</v>
      </c>
      <c r="N23" s="183">
        <v>27</v>
      </c>
      <c r="O23">
        <v>154.53</v>
      </c>
      <c r="P23" s="209">
        <f t="shared" si="2"/>
        <v>783.01947841843014</v>
      </c>
    </row>
    <row r="24" spans="1:16" ht="15">
      <c r="A24" s="183">
        <v>1</v>
      </c>
      <c r="B24" s="183" t="s">
        <v>11</v>
      </c>
      <c r="C24" s="183" t="s">
        <v>550</v>
      </c>
      <c r="D24" s="184">
        <v>0.40624999999999994</v>
      </c>
      <c r="E24" s="183">
        <v>18</v>
      </c>
      <c r="F24" s="184">
        <v>0.51429398148148142</v>
      </c>
      <c r="G24" s="208">
        <v>0.10804398148148148</v>
      </c>
      <c r="H24" s="183">
        <v>1</v>
      </c>
      <c r="I24" s="183">
        <v>23</v>
      </c>
      <c r="J24" s="185">
        <f t="shared" si="0"/>
        <v>17</v>
      </c>
      <c r="K24" s="186" t="s">
        <v>551</v>
      </c>
      <c r="L24" s="183">
        <v>1.18</v>
      </c>
      <c r="M24" s="184">
        <f t="shared" si="1"/>
        <v>9.1562696170747013E-2</v>
      </c>
      <c r="N24" s="183">
        <v>28</v>
      </c>
      <c r="O24">
        <v>155.58000000000001</v>
      </c>
      <c r="P24" s="209">
        <f t="shared" si="2"/>
        <v>777.73492736855633</v>
      </c>
    </row>
    <row r="25" spans="1:16" ht="15">
      <c r="A25" s="183">
        <v>30</v>
      </c>
      <c r="B25" s="183" t="s">
        <v>11</v>
      </c>
      <c r="C25" s="183" t="s">
        <v>534</v>
      </c>
      <c r="D25" s="184">
        <v>0.41666666666666663</v>
      </c>
      <c r="E25" s="183">
        <v>31</v>
      </c>
      <c r="F25" s="184">
        <v>0.52519675925925924</v>
      </c>
      <c r="G25" s="208">
        <v>0.10853009259259259</v>
      </c>
      <c r="H25" s="183">
        <v>30</v>
      </c>
      <c r="I25" s="183">
        <v>24</v>
      </c>
      <c r="J25" s="185">
        <f t="shared" si="0"/>
        <v>1</v>
      </c>
      <c r="K25" s="186"/>
      <c r="L25" s="183">
        <v>1.3</v>
      </c>
      <c r="M25" s="184">
        <f t="shared" si="1"/>
        <v>8.3484686609686609E-2</v>
      </c>
      <c r="N25" s="183">
        <v>11</v>
      </c>
      <c r="O25">
        <v>156.28</v>
      </c>
      <c r="P25" s="209">
        <f t="shared" si="2"/>
        <v>774.25134374200161</v>
      </c>
    </row>
    <row r="26" spans="1:16" ht="15">
      <c r="A26" s="183">
        <v>31</v>
      </c>
      <c r="B26" s="183" t="s">
        <v>11</v>
      </c>
      <c r="C26" s="183" t="s">
        <v>559</v>
      </c>
      <c r="D26" s="184">
        <v>0.41666666666666669</v>
      </c>
      <c r="E26" s="183">
        <v>31</v>
      </c>
      <c r="F26" s="184">
        <v>0.52526620370370369</v>
      </c>
      <c r="G26" s="208">
        <v>0.10859953703703702</v>
      </c>
      <c r="H26" s="183">
        <v>31</v>
      </c>
      <c r="I26" s="183">
        <v>25</v>
      </c>
      <c r="J26" s="185">
        <f t="shared" si="0"/>
        <v>0</v>
      </c>
      <c r="K26" s="186"/>
      <c r="L26" s="183">
        <v>1.1299999999999999</v>
      </c>
      <c r="M26" s="184">
        <f t="shared" si="1"/>
        <v>9.6105784988528342E-2</v>
      </c>
      <c r="N26" s="183">
        <v>36</v>
      </c>
      <c r="P26" s="209"/>
    </row>
    <row r="27" spans="1:16" ht="15">
      <c r="A27" s="183">
        <v>2</v>
      </c>
      <c r="B27" s="183" t="s">
        <v>356</v>
      </c>
      <c r="C27" s="183" t="s">
        <v>526</v>
      </c>
      <c r="D27" s="184">
        <v>0.40625</v>
      </c>
      <c r="E27" s="183">
        <v>18</v>
      </c>
      <c r="F27" s="184">
        <v>0.51493055555555556</v>
      </c>
      <c r="G27" s="208">
        <v>0.10868055555555556</v>
      </c>
      <c r="H27" s="183">
        <v>2</v>
      </c>
      <c r="I27" s="183">
        <v>26</v>
      </c>
      <c r="J27" s="185">
        <f t="shared" si="0"/>
        <v>16</v>
      </c>
      <c r="K27" s="186" t="s">
        <v>527</v>
      </c>
      <c r="L27" s="183">
        <v>1.35</v>
      </c>
      <c r="M27" s="184">
        <f t="shared" si="1"/>
        <v>8.050411522633745E-2</v>
      </c>
      <c r="N27" s="183">
        <v>5</v>
      </c>
      <c r="O27">
        <v>156.5</v>
      </c>
      <c r="P27" s="209">
        <f t="shared" si="2"/>
        <v>773.16293929712469</v>
      </c>
    </row>
    <row r="28" spans="1:16" ht="15">
      <c r="A28" s="183">
        <v>39</v>
      </c>
      <c r="B28" s="183" t="s">
        <v>11</v>
      </c>
      <c r="C28" s="183" t="s">
        <v>544</v>
      </c>
      <c r="D28" s="184">
        <v>0.42013888888888884</v>
      </c>
      <c r="E28" s="183">
        <v>37</v>
      </c>
      <c r="F28" s="184">
        <v>0.52983796296296293</v>
      </c>
      <c r="G28" s="208">
        <v>0.10969907407407407</v>
      </c>
      <c r="H28" s="183">
        <v>39</v>
      </c>
      <c r="I28" s="183">
        <v>27</v>
      </c>
      <c r="J28" s="185">
        <f t="shared" si="0"/>
        <v>-2</v>
      </c>
      <c r="K28" s="186"/>
      <c r="L28" s="183">
        <v>1.24</v>
      </c>
      <c r="M28" s="184">
        <f t="shared" si="1"/>
        <v>8.8466995221027481E-2</v>
      </c>
      <c r="N28" s="183">
        <v>21</v>
      </c>
      <c r="O28">
        <v>157.97</v>
      </c>
      <c r="P28" s="209">
        <f t="shared" si="2"/>
        <v>765.96822181426853</v>
      </c>
    </row>
    <row r="29" spans="1:16" ht="15">
      <c r="A29" s="183">
        <v>15</v>
      </c>
      <c r="B29" s="183" t="s">
        <v>11</v>
      </c>
      <c r="C29" s="183" t="s">
        <v>567</v>
      </c>
      <c r="D29" s="184">
        <v>0.40972222222222221</v>
      </c>
      <c r="E29" s="183">
        <v>28</v>
      </c>
      <c r="F29" s="184">
        <v>0.52089120370370368</v>
      </c>
      <c r="G29" s="208">
        <v>0.11116898148148148</v>
      </c>
      <c r="H29" s="183">
        <v>15</v>
      </c>
      <c r="I29" s="183">
        <v>28</v>
      </c>
      <c r="J29" s="185">
        <f t="shared" si="0"/>
        <v>13</v>
      </c>
      <c r="K29" s="186"/>
      <c r="L29" s="183">
        <v>1.04</v>
      </c>
      <c r="M29" s="184">
        <f t="shared" si="1"/>
        <v>0.10689325142450141</v>
      </c>
      <c r="N29" s="183">
        <v>44</v>
      </c>
      <c r="O29">
        <v>160.08000000000001</v>
      </c>
      <c r="P29" s="209">
        <f t="shared" si="2"/>
        <v>755.87206396801594</v>
      </c>
    </row>
    <row r="30" spans="1:16" ht="15">
      <c r="A30" s="183">
        <v>5</v>
      </c>
      <c r="B30" s="183" t="s">
        <v>11</v>
      </c>
      <c r="C30" s="183" t="s">
        <v>563</v>
      </c>
      <c r="D30" s="184">
        <v>0.40625</v>
      </c>
      <c r="E30" s="183">
        <v>18</v>
      </c>
      <c r="F30" s="184">
        <v>0.51825231481481482</v>
      </c>
      <c r="G30" s="208">
        <v>0.11200231481481482</v>
      </c>
      <c r="H30" s="183">
        <v>5</v>
      </c>
      <c r="I30" s="183">
        <v>29</v>
      </c>
      <c r="J30" s="185">
        <f t="shared" si="0"/>
        <v>13</v>
      </c>
      <c r="K30" s="186"/>
      <c r="L30" s="183">
        <v>1.1299999999999999</v>
      </c>
      <c r="M30" s="184">
        <f t="shared" si="1"/>
        <v>9.9117092756473305E-2</v>
      </c>
      <c r="N30" s="183">
        <v>40</v>
      </c>
      <c r="O30">
        <v>161.28</v>
      </c>
      <c r="P30" s="209">
        <f t="shared" si="2"/>
        <v>750.24801587301579</v>
      </c>
    </row>
    <row r="31" spans="1:16" ht="15">
      <c r="A31" s="183">
        <v>3</v>
      </c>
      <c r="B31" s="183" t="s">
        <v>356</v>
      </c>
      <c r="C31" s="183" t="s">
        <v>546</v>
      </c>
      <c r="D31" s="184">
        <v>0.40277777777777785</v>
      </c>
      <c r="E31" s="183">
        <v>16</v>
      </c>
      <c r="F31" s="184">
        <v>0.51634259259259263</v>
      </c>
      <c r="G31" s="208">
        <v>0.1135648148148148</v>
      </c>
      <c r="H31" s="183">
        <v>3</v>
      </c>
      <c r="I31" s="183">
        <v>30</v>
      </c>
      <c r="J31" s="185">
        <f t="shared" si="0"/>
        <v>13</v>
      </c>
      <c r="K31" s="186"/>
      <c r="L31" s="183">
        <v>1.28</v>
      </c>
      <c r="M31" s="184">
        <f t="shared" si="1"/>
        <v>8.8722511574074056E-2</v>
      </c>
      <c r="N31" s="183">
        <v>23</v>
      </c>
      <c r="O31">
        <v>163.53</v>
      </c>
      <c r="P31" s="209">
        <f t="shared" si="2"/>
        <v>739.92539595181313</v>
      </c>
    </row>
    <row r="32" spans="1:16" ht="15">
      <c r="A32" s="183">
        <v>11</v>
      </c>
      <c r="B32" s="183" t="s">
        <v>356</v>
      </c>
      <c r="C32" s="183" t="s">
        <v>561</v>
      </c>
      <c r="D32" s="184">
        <v>0.40625000000000006</v>
      </c>
      <c r="E32" s="183">
        <v>18</v>
      </c>
      <c r="F32" s="184">
        <v>0.52006944444444447</v>
      </c>
      <c r="G32" s="208">
        <v>0.11381944444444443</v>
      </c>
      <c r="H32" s="183">
        <v>11</v>
      </c>
      <c r="I32" s="183">
        <v>31</v>
      </c>
      <c r="J32" s="185">
        <f t="shared" si="0"/>
        <v>7</v>
      </c>
      <c r="K32" s="186"/>
      <c r="L32" s="183">
        <v>1.17</v>
      </c>
      <c r="M32" s="184">
        <f t="shared" si="1"/>
        <v>9.7281576448243104E-2</v>
      </c>
      <c r="N32" s="183">
        <v>38</v>
      </c>
      <c r="O32">
        <v>163.9</v>
      </c>
      <c r="P32" s="209">
        <f t="shared" si="2"/>
        <v>738.25503355704689</v>
      </c>
    </row>
    <row r="33" spans="1:16" ht="15">
      <c r="A33" s="183">
        <v>17</v>
      </c>
      <c r="B33" s="183" t="s">
        <v>11</v>
      </c>
      <c r="C33" s="183" t="s">
        <v>545</v>
      </c>
      <c r="D33" s="184">
        <v>0.40625000000000006</v>
      </c>
      <c r="E33" s="183">
        <v>18</v>
      </c>
      <c r="F33" s="184">
        <v>0.52141203703703709</v>
      </c>
      <c r="G33" s="208">
        <v>0.11516203703703703</v>
      </c>
      <c r="H33" s="183">
        <v>17</v>
      </c>
      <c r="I33" s="183">
        <v>32</v>
      </c>
      <c r="J33" s="185">
        <f t="shared" si="0"/>
        <v>1</v>
      </c>
      <c r="K33" s="186"/>
      <c r="L33" s="183">
        <v>1.3</v>
      </c>
      <c r="M33" s="184">
        <f t="shared" si="1"/>
        <v>8.8586182336182331E-2</v>
      </c>
      <c r="N33" s="183">
        <v>22</v>
      </c>
      <c r="P33" s="209"/>
    </row>
    <row r="34" spans="1:16" ht="15">
      <c r="A34" s="183">
        <v>18</v>
      </c>
      <c r="B34" s="183" t="s">
        <v>11</v>
      </c>
      <c r="C34" s="183" t="s">
        <v>562</v>
      </c>
      <c r="D34" s="184">
        <v>0.40624999999999994</v>
      </c>
      <c r="E34" s="183">
        <v>18</v>
      </c>
      <c r="F34" s="184">
        <v>0.52210648148148142</v>
      </c>
      <c r="G34" s="208">
        <v>0.11585648148148148</v>
      </c>
      <c r="H34" s="183">
        <v>18</v>
      </c>
      <c r="I34" s="183">
        <v>33</v>
      </c>
      <c r="J34" s="185">
        <f t="shared" ref="J34:J59" si="3">E34-A34</f>
        <v>0</v>
      </c>
      <c r="K34" s="186"/>
      <c r="L34" s="183">
        <v>1.18</v>
      </c>
      <c r="M34" s="184">
        <f t="shared" ref="M34:M65" si="4">G34/L34</f>
        <v>9.818345888261143E-2</v>
      </c>
      <c r="N34" s="183">
        <v>39</v>
      </c>
      <c r="O34">
        <v>166.83</v>
      </c>
      <c r="P34" s="209">
        <f t="shared" si="2"/>
        <v>725.28921656776356</v>
      </c>
    </row>
    <row r="35" spans="1:16" ht="15">
      <c r="A35" s="183">
        <v>48</v>
      </c>
      <c r="B35" s="183" t="s">
        <v>356</v>
      </c>
      <c r="C35" s="183" t="s">
        <v>531</v>
      </c>
      <c r="D35" s="184">
        <v>0.41666666666666669</v>
      </c>
      <c r="E35" s="183">
        <v>31</v>
      </c>
      <c r="F35" s="184">
        <v>0.53325231481481483</v>
      </c>
      <c r="G35" s="208">
        <v>0.11658564814814815</v>
      </c>
      <c r="H35" s="183"/>
      <c r="I35" s="183">
        <v>34</v>
      </c>
      <c r="J35" s="185">
        <f t="shared" si="3"/>
        <v>-17</v>
      </c>
      <c r="K35" s="186"/>
      <c r="L35" s="183">
        <v>1.42</v>
      </c>
      <c r="M35" s="184">
        <f t="shared" si="4"/>
        <v>8.2102569118414195E-2</v>
      </c>
      <c r="N35" s="183">
        <v>8</v>
      </c>
      <c r="O35">
        <v>167.88</v>
      </c>
      <c r="P35" s="209">
        <f t="shared" si="2"/>
        <v>720.75291875148912</v>
      </c>
    </row>
    <row r="36" spans="1:16" ht="15">
      <c r="A36" s="183">
        <v>48</v>
      </c>
      <c r="B36" s="183" t="s">
        <v>356</v>
      </c>
      <c r="C36" s="183" t="s">
        <v>558</v>
      </c>
      <c r="D36" s="184">
        <v>0.41666666666666669</v>
      </c>
      <c r="E36" s="183">
        <v>31</v>
      </c>
      <c r="F36" s="184">
        <v>0.53325231481481483</v>
      </c>
      <c r="G36" s="208">
        <v>0.11658564814814815</v>
      </c>
      <c r="H36" s="183"/>
      <c r="I36" s="183">
        <v>34</v>
      </c>
      <c r="J36" s="185">
        <f t="shared" si="3"/>
        <v>-17</v>
      </c>
      <c r="K36" s="186"/>
      <c r="L36" s="183">
        <v>1.22</v>
      </c>
      <c r="M36" s="184">
        <f t="shared" si="4"/>
        <v>9.5562006678809958E-2</v>
      </c>
      <c r="N36" s="183">
        <v>35</v>
      </c>
      <c r="O36">
        <v>167.88</v>
      </c>
      <c r="P36" s="209">
        <f t="shared" si="2"/>
        <v>720.75291875148912</v>
      </c>
    </row>
    <row r="37" spans="1:16" ht="15">
      <c r="A37" s="183">
        <v>23</v>
      </c>
      <c r="B37" s="183" t="s">
        <v>11</v>
      </c>
      <c r="C37" s="183" t="s">
        <v>569</v>
      </c>
      <c r="D37" s="184">
        <v>0.40624999999999994</v>
      </c>
      <c r="E37" s="183">
        <v>18</v>
      </c>
      <c r="F37" s="184">
        <v>0.52320601851851845</v>
      </c>
      <c r="G37" s="208">
        <v>0.11695601851851851</v>
      </c>
      <c r="H37" s="183">
        <v>23</v>
      </c>
      <c r="I37" s="183">
        <v>36</v>
      </c>
      <c r="J37" s="185">
        <f t="shared" si="3"/>
        <v>-5</v>
      </c>
      <c r="K37" s="186"/>
      <c r="L37" s="183">
        <v>1.08</v>
      </c>
      <c r="M37" s="184">
        <f t="shared" si="4"/>
        <v>0.10829260973936899</v>
      </c>
      <c r="N37" s="183">
        <v>46</v>
      </c>
      <c r="O37">
        <v>168.42</v>
      </c>
      <c r="P37" s="209">
        <f t="shared" si="2"/>
        <v>718.44199026243916</v>
      </c>
    </row>
    <row r="38" spans="1:16" ht="15">
      <c r="A38" s="183">
        <v>52</v>
      </c>
      <c r="B38" s="183" t="s">
        <v>11</v>
      </c>
      <c r="C38" s="183" t="s">
        <v>402</v>
      </c>
      <c r="D38" s="184">
        <v>0.41666666666666669</v>
      </c>
      <c r="E38" s="183">
        <v>31</v>
      </c>
      <c r="F38" s="184">
        <v>0.53379629629629632</v>
      </c>
      <c r="G38" s="208">
        <v>0.11712962962962963</v>
      </c>
      <c r="H38" s="183"/>
      <c r="I38" s="183">
        <v>37</v>
      </c>
      <c r="J38" s="185">
        <f t="shared" si="3"/>
        <v>-21</v>
      </c>
      <c r="K38" s="186"/>
      <c r="L38" s="183">
        <v>1.1299999999999999</v>
      </c>
      <c r="M38" s="184">
        <f t="shared" si="4"/>
        <v>0.10365453949524747</v>
      </c>
      <c r="N38" s="183">
        <v>58</v>
      </c>
      <c r="O38">
        <v>168.67</v>
      </c>
      <c r="P38" s="209">
        <f t="shared" si="2"/>
        <v>717.37712693425033</v>
      </c>
    </row>
    <row r="39" spans="1:16" ht="15">
      <c r="A39" s="183">
        <v>24</v>
      </c>
      <c r="B39" s="183" t="s">
        <v>356</v>
      </c>
      <c r="C39" s="183" t="s">
        <v>541</v>
      </c>
      <c r="D39" s="184">
        <v>0.40624999999999994</v>
      </c>
      <c r="E39" s="183">
        <v>18</v>
      </c>
      <c r="F39" s="184">
        <v>0.52349537037037031</v>
      </c>
      <c r="G39" s="208">
        <v>0.11724537037037037</v>
      </c>
      <c r="H39" s="183">
        <v>24</v>
      </c>
      <c r="I39" s="183">
        <v>38</v>
      </c>
      <c r="J39" s="185">
        <f t="shared" si="3"/>
        <v>-6</v>
      </c>
      <c r="K39" s="186"/>
      <c r="L39" s="183">
        <v>1.35</v>
      </c>
      <c r="M39" s="184">
        <f t="shared" si="4"/>
        <v>8.684842249657064E-2</v>
      </c>
      <c r="N39" s="183">
        <v>18</v>
      </c>
      <c r="O39">
        <v>168.83</v>
      </c>
      <c r="P39" s="209">
        <f t="shared" si="2"/>
        <v>716.69726944263459</v>
      </c>
    </row>
    <row r="40" spans="1:16" ht="15">
      <c r="A40" s="183">
        <v>26</v>
      </c>
      <c r="B40" s="183" t="s">
        <v>11</v>
      </c>
      <c r="C40" s="183" t="s">
        <v>571</v>
      </c>
      <c r="D40" s="184">
        <v>0.40625</v>
      </c>
      <c r="E40" s="183">
        <v>18</v>
      </c>
      <c r="F40" s="184">
        <v>0.52428240740740739</v>
      </c>
      <c r="G40" s="208">
        <v>0.11803240740740741</v>
      </c>
      <c r="H40" s="183">
        <v>26</v>
      </c>
      <c r="I40" s="183">
        <v>39</v>
      </c>
      <c r="J40" s="185">
        <f t="shared" si="3"/>
        <v>-8</v>
      </c>
      <c r="K40" s="186"/>
      <c r="L40" s="183">
        <v>1.08</v>
      </c>
      <c r="M40" s="184">
        <f t="shared" si="4"/>
        <v>0.10928926611796981</v>
      </c>
      <c r="N40" s="183">
        <v>48</v>
      </c>
      <c r="O40">
        <v>169.97</v>
      </c>
      <c r="P40" s="209">
        <f t="shared" si="2"/>
        <v>711.89033358828021</v>
      </c>
    </row>
    <row r="41" spans="1:16" ht="15">
      <c r="A41" s="183">
        <v>46</v>
      </c>
      <c r="B41" s="183" t="s">
        <v>11</v>
      </c>
      <c r="C41" s="183" t="s">
        <v>560</v>
      </c>
      <c r="D41" s="184">
        <v>0.41319444444444448</v>
      </c>
      <c r="E41" s="183">
        <v>29</v>
      </c>
      <c r="F41" s="184">
        <v>0.53262731481481485</v>
      </c>
      <c r="G41" s="208">
        <v>0.11943287037037037</v>
      </c>
      <c r="H41" s="183"/>
      <c r="I41" s="183">
        <v>40</v>
      </c>
      <c r="J41" s="185">
        <f t="shared" si="3"/>
        <v>-17</v>
      </c>
      <c r="K41" s="186"/>
      <c r="L41" s="183">
        <v>1.24</v>
      </c>
      <c r="M41" s="184">
        <f t="shared" si="4"/>
        <v>9.6316830943847076E-2</v>
      </c>
      <c r="N41" s="183">
        <v>37</v>
      </c>
      <c r="O41">
        <v>171.98</v>
      </c>
      <c r="P41" s="209">
        <f t="shared" si="2"/>
        <v>703.57018257936977</v>
      </c>
    </row>
    <row r="42" spans="1:16" ht="15">
      <c r="A42" s="183">
        <v>21</v>
      </c>
      <c r="B42" s="183" t="s">
        <v>356</v>
      </c>
      <c r="C42" s="183" t="s">
        <v>522</v>
      </c>
      <c r="D42" s="184">
        <v>0.40277777777777773</v>
      </c>
      <c r="E42" s="183">
        <v>16</v>
      </c>
      <c r="F42" s="184">
        <v>0.52290509259259255</v>
      </c>
      <c r="G42" s="208">
        <v>0.12012731481481481</v>
      </c>
      <c r="H42" s="183">
        <v>21</v>
      </c>
      <c r="I42" s="183">
        <v>41</v>
      </c>
      <c r="J42" s="185">
        <f t="shared" si="3"/>
        <v>-5</v>
      </c>
      <c r="K42" s="186" t="s">
        <v>523</v>
      </c>
      <c r="L42" s="183">
        <v>1.6</v>
      </c>
      <c r="M42" s="184">
        <f t="shared" si="4"/>
        <v>7.507957175925925E-2</v>
      </c>
      <c r="N42" s="183">
        <v>2</v>
      </c>
      <c r="O42">
        <v>172.98</v>
      </c>
      <c r="P42" s="209">
        <f t="shared" si="2"/>
        <v>699.5028326974217</v>
      </c>
    </row>
    <row r="43" spans="1:16" ht="15">
      <c r="A43" s="183">
        <v>12</v>
      </c>
      <c r="B43" s="183" t="s">
        <v>11</v>
      </c>
      <c r="C43" s="183" t="s">
        <v>554</v>
      </c>
      <c r="D43" s="184">
        <v>0.39930555555555547</v>
      </c>
      <c r="E43" s="183">
        <v>13</v>
      </c>
      <c r="F43" s="184">
        <v>0.52042824074074068</v>
      </c>
      <c r="G43" s="208">
        <v>0.12112268518518519</v>
      </c>
      <c r="H43" s="183">
        <v>12</v>
      </c>
      <c r="I43" s="183">
        <v>42</v>
      </c>
      <c r="J43" s="185">
        <f t="shared" si="3"/>
        <v>1</v>
      </c>
      <c r="K43" s="186"/>
      <c r="L43" s="183">
        <v>1.3</v>
      </c>
      <c r="M43" s="184">
        <f t="shared" si="4"/>
        <v>9.3171296296296294E-2</v>
      </c>
      <c r="N43" s="183">
        <v>31</v>
      </c>
      <c r="O43">
        <v>174.42</v>
      </c>
      <c r="P43" s="209">
        <f t="shared" si="2"/>
        <v>693.72778351106535</v>
      </c>
    </row>
    <row r="44" spans="1:16" ht="15">
      <c r="A44" s="183">
        <v>9</v>
      </c>
      <c r="B44" s="183" t="s">
        <v>11</v>
      </c>
      <c r="C44" s="183" t="s">
        <v>572</v>
      </c>
      <c r="D44" s="184">
        <v>0.39583333333333331</v>
      </c>
      <c r="E44" s="183">
        <v>11</v>
      </c>
      <c r="F44" s="184">
        <v>0.5194212962962963</v>
      </c>
      <c r="G44" s="208">
        <v>0.12358796296296297</v>
      </c>
      <c r="H44" s="183">
        <v>9</v>
      </c>
      <c r="I44" s="183">
        <v>43</v>
      </c>
      <c r="J44" s="185">
        <f t="shared" si="3"/>
        <v>2</v>
      </c>
      <c r="K44" s="186"/>
      <c r="L44" s="183">
        <v>1.08</v>
      </c>
      <c r="M44" s="184">
        <f t="shared" si="4"/>
        <v>0.11443329903978051</v>
      </c>
      <c r="N44" s="183">
        <v>49</v>
      </c>
      <c r="O44">
        <v>177.97</v>
      </c>
      <c r="P44" s="209">
        <f t="shared" si="2"/>
        <v>679.88986907905826</v>
      </c>
    </row>
    <row r="45" spans="1:16" ht="15">
      <c r="A45" s="183">
        <v>58</v>
      </c>
      <c r="B45" s="183" t="s">
        <v>11</v>
      </c>
      <c r="C45" s="183" t="s">
        <v>556</v>
      </c>
      <c r="D45" s="184">
        <v>0.42013888888888884</v>
      </c>
      <c r="E45" s="183">
        <v>37</v>
      </c>
      <c r="F45" s="184">
        <v>0.54386574074074068</v>
      </c>
      <c r="G45" s="208">
        <v>0.12372685185185185</v>
      </c>
      <c r="H45" s="183"/>
      <c r="I45" s="183">
        <v>44</v>
      </c>
      <c r="J45" s="185">
        <f t="shared" si="3"/>
        <v>-21</v>
      </c>
      <c r="K45" s="186"/>
      <c r="L45" s="183">
        <v>1.3</v>
      </c>
      <c r="M45" s="184">
        <f t="shared" si="4"/>
        <v>9.5174501424501415E-2</v>
      </c>
      <c r="N45" s="183">
        <v>33</v>
      </c>
      <c r="O45">
        <v>178.17</v>
      </c>
      <c r="P45" s="209">
        <f t="shared" si="2"/>
        <v>679.1266767693777</v>
      </c>
    </row>
    <row r="46" spans="1:16" ht="15">
      <c r="A46" s="183">
        <v>48</v>
      </c>
      <c r="B46" s="183" t="s">
        <v>11</v>
      </c>
      <c r="C46" s="183" t="s">
        <v>568</v>
      </c>
      <c r="D46" s="184">
        <v>0.40625</v>
      </c>
      <c r="E46" s="183">
        <v>18</v>
      </c>
      <c r="F46" s="184">
        <v>0.53325231481481483</v>
      </c>
      <c r="G46" s="208">
        <v>0.1270023148148148</v>
      </c>
      <c r="H46" s="183"/>
      <c r="I46" s="183">
        <v>45</v>
      </c>
      <c r="J46" s="185">
        <f t="shared" si="3"/>
        <v>-30</v>
      </c>
      <c r="K46" s="186"/>
      <c r="L46" s="183">
        <v>1.18</v>
      </c>
      <c r="M46" s="184">
        <f t="shared" si="4"/>
        <v>0.10762908035153798</v>
      </c>
      <c r="N46" s="183">
        <v>45</v>
      </c>
      <c r="O46">
        <v>182.88</v>
      </c>
      <c r="P46" s="209">
        <f t="shared" si="2"/>
        <v>661.63604549431318</v>
      </c>
    </row>
    <row r="47" spans="1:16" ht="15">
      <c r="A47" s="183">
        <v>37</v>
      </c>
      <c r="B47" s="183" t="s">
        <v>11</v>
      </c>
      <c r="C47" s="183" t="s">
        <v>555</v>
      </c>
      <c r="D47" s="184">
        <v>0.39930555555555558</v>
      </c>
      <c r="E47" s="183">
        <v>14</v>
      </c>
      <c r="F47" s="184">
        <v>0.52766203703703707</v>
      </c>
      <c r="G47" s="208">
        <v>0.12835648148148149</v>
      </c>
      <c r="H47" s="183">
        <v>37</v>
      </c>
      <c r="I47" s="183">
        <v>46</v>
      </c>
      <c r="J47" s="185">
        <f t="shared" si="3"/>
        <v>-23</v>
      </c>
      <c r="K47" s="186"/>
      <c r="L47" s="183">
        <v>1.37</v>
      </c>
      <c r="M47" s="184">
        <f t="shared" si="4"/>
        <v>9.369086239524195E-2</v>
      </c>
      <c r="N47" s="183">
        <v>32</v>
      </c>
      <c r="O47">
        <v>184.83</v>
      </c>
      <c r="P47" s="209">
        <f t="shared" si="2"/>
        <v>654.65562949737591</v>
      </c>
    </row>
    <row r="48" spans="1:16" ht="15">
      <c r="A48" s="183">
        <v>32</v>
      </c>
      <c r="B48" s="183" t="s">
        <v>11</v>
      </c>
      <c r="C48" s="183" t="s">
        <v>565</v>
      </c>
      <c r="D48" s="184">
        <v>0.39583333333333326</v>
      </c>
      <c r="E48" s="183">
        <v>11</v>
      </c>
      <c r="F48" s="184">
        <v>0.52546296296296291</v>
      </c>
      <c r="G48" s="208">
        <v>0.12962962962962962</v>
      </c>
      <c r="H48" s="183">
        <v>32</v>
      </c>
      <c r="I48" s="183">
        <v>47</v>
      </c>
      <c r="J48" s="185">
        <f t="shared" si="3"/>
        <v>-21</v>
      </c>
      <c r="K48" s="186"/>
      <c r="L48" s="183">
        <v>1.24</v>
      </c>
      <c r="M48" s="184">
        <f t="shared" si="4"/>
        <v>0.1045400238948626</v>
      </c>
      <c r="N48" s="183">
        <v>42</v>
      </c>
      <c r="O48">
        <v>186.67</v>
      </c>
      <c r="P48" s="209">
        <f t="shared" si="2"/>
        <v>648.202710665881</v>
      </c>
    </row>
    <row r="49" spans="1:16" ht="15">
      <c r="A49" s="183">
        <v>56</v>
      </c>
      <c r="B49" s="183" t="s">
        <v>11</v>
      </c>
      <c r="C49" s="183" t="s">
        <v>566</v>
      </c>
      <c r="D49" s="184">
        <v>0.39930555555555552</v>
      </c>
      <c r="E49" s="183">
        <v>14</v>
      </c>
      <c r="F49" s="184">
        <v>0.53721064814814812</v>
      </c>
      <c r="G49" s="208">
        <v>0.13790509259259259</v>
      </c>
      <c r="H49" s="183"/>
      <c r="I49" s="183">
        <v>48</v>
      </c>
      <c r="J49" s="185">
        <f t="shared" si="3"/>
        <v>-42</v>
      </c>
      <c r="K49" s="186"/>
      <c r="L49" s="183">
        <v>1.3</v>
      </c>
      <c r="M49" s="184">
        <f t="shared" si="4"/>
        <v>0.10608084045584046</v>
      </c>
      <c r="N49" s="183">
        <v>43</v>
      </c>
      <c r="O49">
        <v>198.58</v>
      </c>
      <c r="P49" s="209">
        <f t="shared" si="2"/>
        <v>609.32621613455524</v>
      </c>
    </row>
    <row r="50" spans="1:16" ht="15">
      <c r="A50" s="183">
        <v>6</v>
      </c>
      <c r="B50" s="183" t="s">
        <v>356</v>
      </c>
      <c r="C50" s="183" t="s">
        <v>564</v>
      </c>
      <c r="D50" s="184">
        <v>0.37847222222222227</v>
      </c>
      <c r="E50" s="183">
        <v>10</v>
      </c>
      <c r="F50" s="184">
        <v>0.51871527777777782</v>
      </c>
      <c r="G50" s="208">
        <v>0.14024305555555555</v>
      </c>
      <c r="H50" s="183">
        <v>6</v>
      </c>
      <c r="I50" s="183">
        <v>49</v>
      </c>
      <c r="J50" s="185">
        <f t="shared" si="3"/>
        <v>4</v>
      </c>
      <c r="K50" s="186"/>
      <c r="L50" s="183">
        <v>1.35</v>
      </c>
      <c r="M50" s="184">
        <f t="shared" si="4"/>
        <v>0.10388374485596708</v>
      </c>
      <c r="N50" s="183">
        <v>41</v>
      </c>
      <c r="O50">
        <v>201.95</v>
      </c>
      <c r="P50" s="209">
        <f t="shared" si="2"/>
        <v>599.15820747709836</v>
      </c>
    </row>
    <row r="51" spans="1:16" ht="15">
      <c r="A51" s="183">
        <v>41</v>
      </c>
      <c r="B51" s="183" t="s">
        <v>356</v>
      </c>
      <c r="C51" s="183" t="s">
        <v>570</v>
      </c>
      <c r="D51" s="184">
        <v>0.375</v>
      </c>
      <c r="E51" s="183">
        <v>1</v>
      </c>
      <c r="F51" s="184">
        <v>0.53009259259259256</v>
      </c>
      <c r="G51" s="208">
        <v>0.15509259259259259</v>
      </c>
      <c r="H51" s="183"/>
      <c r="I51" s="183">
        <v>50</v>
      </c>
      <c r="J51" s="185">
        <f t="shared" si="3"/>
        <v>-40</v>
      </c>
      <c r="K51" s="186"/>
      <c r="L51" s="183">
        <v>1.42</v>
      </c>
      <c r="M51" s="184">
        <f t="shared" si="4"/>
        <v>0.10922013562858633</v>
      </c>
      <c r="N51" s="183">
        <v>47</v>
      </c>
      <c r="O51">
        <v>223.33</v>
      </c>
      <c r="P51" s="209">
        <f t="shared" si="2"/>
        <v>541.79913133031835</v>
      </c>
    </row>
    <row r="52" spans="1:16" ht="15">
      <c r="A52" s="183">
        <v>41</v>
      </c>
      <c r="B52" s="183" t="s">
        <v>356</v>
      </c>
      <c r="C52" s="183" t="s">
        <v>576</v>
      </c>
      <c r="D52" s="184">
        <v>0.375</v>
      </c>
      <c r="E52" s="183">
        <v>1</v>
      </c>
      <c r="F52" s="184">
        <v>0.53009259259259256</v>
      </c>
      <c r="G52" s="208">
        <v>0.15509259259259259</v>
      </c>
      <c r="H52" s="183">
        <v>42</v>
      </c>
      <c r="I52" s="183">
        <v>50</v>
      </c>
      <c r="J52" s="185">
        <f t="shared" si="3"/>
        <v>-40</v>
      </c>
      <c r="K52" s="186"/>
      <c r="L52" s="183">
        <v>1.28</v>
      </c>
      <c r="M52" s="184">
        <f t="shared" si="4"/>
        <v>0.12116608796296295</v>
      </c>
      <c r="N52" s="183">
        <v>52</v>
      </c>
      <c r="O52">
        <v>223.33</v>
      </c>
      <c r="P52" s="209">
        <f t="shared" si="2"/>
        <v>541.79913133031835</v>
      </c>
    </row>
    <row r="53" spans="1:16" ht="15">
      <c r="A53" s="183">
        <v>41</v>
      </c>
      <c r="B53" s="183" t="s">
        <v>356</v>
      </c>
      <c r="C53" s="183" t="s">
        <v>579</v>
      </c>
      <c r="D53" s="184">
        <v>0.375</v>
      </c>
      <c r="E53" s="183">
        <v>1</v>
      </c>
      <c r="F53" s="184">
        <v>0.53009259259259256</v>
      </c>
      <c r="G53" s="208">
        <v>0.15509259259259259</v>
      </c>
      <c r="H53" s="183">
        <v>41</v>
      </c>
      <c r="I53" s="183">
        <v>50</v>
      </c>
      <c r="J53" s="185">
        <f t="shared" si="3"/>
        <v>-40</v>
      </c>
      <c r="K53" s="186"/>
      <c r="L53" s="183">
        <v>1.22</v>
      </c>
      <c r="M53" s="184">
        <f t="shared" si="4"/>
        <v>0.12712507589556771</v>
      </c>
      <c r="N53" s="183">
        <v>55</v>
      </c>
      <c r="O53">
        <v>223.33</v>
      </c>
      <c r="P53" s="209">
        <f t="shared" si="2"/>
        <v>541.79913133031835</v>
      </c>
    </row>
    <row r="54" spans="1:16" ht="15">
      <c r="A54" s="183">
        <v>41</v>
      </c>
      <c r="B54" s="183" t="s">
        <v>356</v>
      </c>
      <c r="C54" s="183" t="s">
        <v>581</v>
      </c>
      <c r="D54" s="184">
        <v>0.375</v>
      </c>
      <c r="E54" s="183">
        <v>1</v>
      </c>
      <c r="F54" s="184">
        <v>0.53009259259259256</v>
      </c>
      <c r="G54" s="208">
        <v>0.15509259259259259</v>
      </c>
      <c r="H54" s="183">
        <v>43</v>
      </c>
      <c r="I54" s="183">
        <v>50</v>
      </c>
      <c r="J54" s="185">
        <f t="shared" si="3"/>
        <v>-40</v>
      </c>
      <c r="K54" s="186"/>
      <c r="L54" s="183">
        <v>1.17</v>
      </c>
      <c r="M54" s="184">
        <f t="shared" si="4"/>
        <v>0.13255777144666034</v>
      </c>
      <c r="N54" s="183">
        <v>57</v>
      </c>
      <c r="O54">
        <v>223.33</v>
      </c>
      <c r="P54" s="209">
        <f t="shared" si="2"/>
        <v>541.79913133031835</v>
      </c>
    </row>
    <row r="55" spans="1:16" ht="15">
      <c r="A55" s="183">
        <v>45</v>
      </c>
      <c r="B55" s="183" t="s">
        <v>11</v>
      </c>
      <c r="C55" s="183" t="s">
        <v>574</v>
      </c>
      <c r="D55" s="184">
        <v>0.375</v>
      </c>
      <c r="E55" s="183">
        <v>1</v>
      </c>
      <c r="F55" s="184">
        <v>0.53142361111111114</v>
      </c>
      <c r="G55" s="208">
        <v>0.15642361111111111</v>
      </c>
      <c r="H55" s="183"/>
      <c r="I55" s="183">
        <v>54</v>
      </c>
      <c r="J55" s="185">
        <f t="shared" si="3"/>
        <v>-44</v>
      </c>
      <c r="K55" s="186" t="s">
        <v>575</v>
      </c>
      <c r="L55" s="183">
        <v>1.3</v>
      </c>
      <c r="M55" s="184">
        <f t="shared" si="4"/>
        <v>0.12032585470085469</v>
      </c>
      <c r="N55" s="183">
        <v>51</v>
      </c>
      <c r="O55">
        <v>225.25</v>
      </c>
      <c r="P55" s="209">
        <f t="shared" si="2"/>
        <v>537.18091009988905</v>
      </c>
    </row>
    <row r="56" spans="1:16" ht="15">
      <c r="A56" s="183">
        <v>47</v>
      </c>
      <c r="B56" s="183" t="s">
        <v>356</v>
      </c>
      <c r="C56" s="183" t="s">
        <v>573</v>
      </c>
      <c r="D56" s="184">
        <v>0.375</v>
      </c>
      <c r="E56" s="183">
        <v>1</v>
      </c>
      <c r="F56" s="184">
        <v>0.53281250000000002</v>
      </c>
      <c r="G56" s="208">
        <v>0.15781249999999999</v>
      </c>
      <c r="H56" s="183"/>
      <c r="I56" s="183">
        <v>55</v>
      </c>
      <c r="J56" s="185">
        <f t="shared" si="3"/>
        <v>-46</v>
      </c>
      <c r="K56" s="186"/>
      <c r="L56" s="183">
        <v>1.35</v>
      </c>
      <c r="M56" s="184">
        <f t="shared" si="4"/>
        <v>0.11689814814814814</v>
      </c>
      <c r="N56" s="183">
        <v>50</v>
      </c>
      <c r="O56">
        <v>227.25</v>
      </c>
      <c r="P56" s="209">
        <f t="shared" si="2"/>
        <v>532.45324532453242</v>
      </c>
    </row>
    <row r="57" spans="1:16" ht="15">
      <c r="A57" s="183">
        <v>51</v>
      </c>
      <c r="B57" s="183" t="s">
        <v>356</v>
      </c>
      <c r="C57" s="183" t="s">
        <v>577</v>
      </c>
      <c r="D57" s="184">
        <v>0.375</v>
      </c>
      <c r="E57" s="183">
        <v>1</v>
      </c>
      <c r="F57" s="184">
        <v>0.53379629629629632</v>
      </c>
      <c r="G57" s="208">
        <v>0.1587962962962963</v>
      </c>
      <c r="H57" s="183"/>
      <c r="I57" s="183">
        <v>56</v>
      </c>
      <c r="J57" s="185">
        <f t="shared" si="3"/>
        <v>-50</v>
      </c>
      <c r="K57" s="186"/>
      <c r="L57" s="183">
        <v>1.28</v>
      </c>
      <c r="M57" s="184">
        <f t="shared" si="4"/>
        <v>0.12405960648148148</v>
      </c>
      <c r="N57" s="183">
        <v>53</v>
      </c>
      <c r="O57">
        <v>228.67</v>
      </c>
      <c r="P57" s="209">
        <f t="shared" si="2"/>
        <v>529.14680544015391</v>
      </c>
    </row>
    <row r="58" spans="1:16" ht="15">
      <c r="A58" s="183">
        <v>53</v>
      </c>
      <c r="B58" s="183" t="s">
        <v>356</v>
      </c>
      <c r="C58" s="183" t="s">
        <v>578</v>
      </c>
      <c r="D58" s="184">
        <v>0.375</v>
      </c>
      <c r="E58" s="183">
        <v>1</v>
      </c>
      <c r="F58" s="184">
        <v>0.53518518518518521</v>
      </c>
      <c r="G58" s="208">
        <v>0.16018518518518518</v>
      </c>
      <c r="H58" s="183"/>
      <c r="I58" s="183">
        <v>57</v>
      </c>
      <c r="J58" s="185">
        <f t="shared" si="3"/>
        <v>-52</v>
      </c>
      <c r="K58" s="186"/>
      <c r="L58" s="183">
        <v>1.28</v>
      </c>
      <c r="M58" s="184">
        <f t="shared" si="4"/>
        <v>0.12514467592592593</v>
      </c>
      <c r="N58" s="183">
        <v>54</v>
      </c>
      <c r="O58">
        <v>230.67</v>
      </c>
      <c r="P58" s="209">
        <f t="shared" si="2"/>
        <v>524.55889365760606</v>
      </c>
    </row>
    <row r="59" spans="1:16" ht="15">
      <c r="A59" s="183">
        <v>53</v>
      </c>
      <c r="B59" s="183" t="s">
        <v>11</v>
      </c>
      <c r="C59" s="183" t="s">
        <v>580</v>
      </c>
      <c r="D59" s="184">
        <v>0.375</v>
      </c>
      <c r="E59" s="183">
        <v>1</v>
      </c>
      <c r="F59" s="184">
        <v>0.53518518518518521</v>
      </c>
      <c r="G59" s="208">
        <v>0.16018518518518518</v>
      </c>
      <c r="H59" s="183"/>
      <c r="I59" s="183">
        <v>57</v>
      </c>
      <c r="J59" s="185">
        <f t="shared" si="3"/>
        <v>-52</v>
      </c>
      <c r="K59" s="186"/>
      <c r="L59" s="183">
        <v>1.24</v>
      </c>
      <c r="M59" s="184">
        <f t="shared" si="4"/>
        <v>0.12918160095579451</v>
      </c>
      <c r="N59" s="183">
        <v>56</v>
      </c>
      <c r="O59">
        <v>230.67</v>
      </c>
      <c r="P59" s="209">
        <f t="shared" si="2"/>
        <v>524.55889365760606</v>
      </c>
    </row>
    <row r="60" spans="1:16" ht="15">
      <c r="A60" s="183"/>
      <c r="B60" s="183" t="s">
        <v>11</v>
      </c>
      <c r="C60" s="183" t="s">
        <v>582</v>
      </c>
      <c r="D60" s="184"/>
      <c r="E60" s="183"/>
      <c r="F60" s="184" t="s">
        <v>583</v>
      </c>
      <c r="G60" s="184"/>
      <c r="H60" s="183"/>
      <c r="I60" s="183"/>
      <c r="J60" s="185"/>
      <c r="K60" s="186"/>
      <c r="M60" s="184"/>
    </row>
    <row r="61" spans="1:16" ht="15">
      <c r="A61" s="187" t="s">
        <v>584</v>
      </c>
      <c r="B61" s="183"/>
      <c r="C61" s="183"/>
      <c r="D61" s="184"/>
      <c r="E61" s="183"/>
      <c r="F61" s="184"/>
      <c r="G61" s="184"/>
      <c r="H61" s="183"/>
      <c r="I61" s="183"/>
      <c r="J61" s="185"/>
      <c r="K61" s="188">
        <v>15</v>
      </c>
    </row>
    <row r="62" spans="1:16" ht="15">
      <c r="A62" s="187" t="s">
        <v>585</v>
      </c>
      <c r="B62" s="187"/>
      <c r="C62" s="183"/>
      <c r="D62" s="189"/>
      <c r="E62" s="187"/>
      <c r="F62" s="189"/>
      <c r="G62" s="189"/>
      <c r="H62" s="187"/>
      <c r="I62" s="187"/>
      <c r="J62" s="185"/>
      <c r="K62" s="185"/>
    </row>
    <row r="63" spans="1:16" ht="15">
      <c r="A63" s="187" t="s">
        <v>586</v>
      </c>
      <c r="B63" s="183"/>
      <c r="C63" s="183"/>
      <c r="D63" s="184"/>
      <c r="E63" s="183"/>
      <c r="F63" s="184"/>
      <c r="G63" s="184"/>
      <c r="H63" s="183"/>
      <c r="I63" s="183"/>
      <c r="J63" s="185"/>
      <c r="K63" s="185"/>
    </row>
    <row r="64" spans="1:16" ht="15">
      <c r="A64" s="187" t="s">
        <v>587</v>
      </c>
      <c r="B64" s="183"/>
      <c r="C64" s="183"/>
      <c r="D64" s="184"/>
      <c r="E64" s="183"/>
      <c r="F64" s="184"/>
      <c r="G64" s="184"/>
      <c r="H64" s="183"/>
      <c r="I64" s="183"/>
      <c r="J64" s="185"/>
      <c r="K64" s="185"/>
    </row>
    <row r="65" spans="1:15" ht="15">
      <c r="A65" s="187"/>
      <c r="B65" s="187"/>
      <c r="C65" s="183" t="s">
        <v>588</v>
      </c>
      <c r="D65" s="190" t="s">
        <v>589</v>
      </c>
      <c r="E65" s="187"/>
      <c r="F65" s="189"/>
      <c r="G65" s="189"/>
      <c r="H65" s="187"/>
      <c r="I65" s="187"/>
      <c r="J65" s="185"/>
      <c r="K65" s="185">
        <v>25</v>
      </c>
    </row>
    <row r="66" spans="1:15" s="183" customFormat="1" ht="15">
      <c r="A66"/>
      <c r="B66"/>
      <c r="C66" s="53"/>
      <c r="D66" s="47"/>
      <c r="E66"/>
      <c r="F66" s="47"/>
      <c r="G66" s="47"/>
      <c r="H66"/>
      <c r="I66"/>
      <c r="J66"/>
      <c r="K66" s="191">
        <v>15</v>
      </c>
      <c r="O66"/>
    </row>
    <row r="67" spans="1:15" s="183" customFormat="1" ht="15">
      <c r="A67"/>
      <c r="B67"/>
      <c r="C67" s="53"/>
      <c r="D67" s="47"/>
      <c r="E67" s="192"/>
      <c r="F67" s="193"/>
      <c r="G67" s="193"/>
      <c r="H67" s="194"/>
      <c r="I67" s="195"/>
      <c r="J67" s="196" t="s">
        <v>590</v>
      </c>
      <c r="K67" s="188">
        <v>25</v>
      </c>
      <c r="O67"/>
    </row>
    <row r="68" spans="1:15" s="183" customFormat="1" ht="15">
      <c r="A68"/>
      <c r="B68"/>
      <c r="C68" s="54"/>
      <c r="D68" s="47"/>
      <c r="E68" s="197" t="s">
        <v>591</v>
      </c>
      <c r="F68" s="5"/>
      <c r="G68" s="198"/>
      <c r="H68" s="5"/>
      <c r="I68" s="3"/>
      <c r="J68" s="199" t="s">
        <v>592</v>
      </c>
      <c r="K68" s="188">
        <v>15</v>
      </c>
      <c r="O68"/>
    </row>
    <row r="69" spans="1:15" s="183" customFormat="1" ht="15">
      <c r="A69"/>
      <c r="B69"/>
      <c r="C69" s="54"/>
      <c r="D69" s="47"/>
      <c r="E69" s="197" t="s">
        <v>593</v>
      </c>
      <c r="F69" s="5"/>
      <c r="G69" s="198"/>
      <c r="H69" s="5"/>
      <c r="I69" s="3"/>
      <c r="J69" s="199" t="s">
        <v>594</v>
      </c>
      <c r="K69" s="188">
        <v>5</v>
      </c>
      <c r="O69"/>
    </row>
    <row r="70" spans="1:15" s="183" customFormat="1" ht="15">
      <c r="A70"/>
      <c r="B70"/>
      <c r="C70" s="53"/>
      <c r="D70" s="47"/>
      <c r="E70" s="197"/>
      <c r="F70" s="198"/>
      <c r="G70" s="198"/>
      <c r="H70" s="5"/>
      <c r="I70" s="3"/>
      <c r="J70" s="199" t="s">
        <v>595</v>
      </c>
      <c r="K70" s="188">
        <v>-5</v>
      </c>
      <c r="O70"/>
    </row>
    <row r="71" spans="1:15" s="183" customFormat="1" ht="15">
      <c r="A71"/>
      <c r="B71"/>
      <c r="C71" s="53"/>
      <c r="D71" s="47"/>
      <c r="E71" s="197"/>
      <c r="F71" s="198"/>
      <c r="G71" s="198"/>
      <c r="H71" s="5"/>
      <c r="I71" s="3"/>
      <c r="J71" s="199" t="s">
        <v>596</v>
      </c>
      <c r="K71" s="188">
        <v>-15</v>
      </c>
      <c r="O71"/>
    </row>
    <row r="72" spans="1:15" s="183" customFormat="1" ht="15">
      <c r="A72"/>
      <c r="B72"/>
      <c r="C72" s="53"/>
      <c r="D72" s="47"/>
      <c r="E72" s="200"/>
      <c r="F72" s="201"/>
      <c r="G72" s="201"/>
      <c r="H72" s="202"/>
      <c r="I72" s="203"/>
      <c r="J72" s="204" t="s">
        <v>597</v>
      </c>
      <c r="K72" s="188">
        <v>-25</v>
      </c>
      <c r="O72"/>
    </row>
    <row r="164" spans="10:10" ht="15">
      <c r="J164" s="205"/>
    </row>
    <row r="165" spans="10:10" ht="15">
      <c r="J165" s="205"/>
    </row>
    <row r="166" spans="10:10" ht="15">
      <c r="J166" s="205"/>
    </row>
    <row r="167" spans="10:10" ht="15">
      <c r="J167" s="205"/>
    </row>
    <row r="168" spans="10:10" ht="15">
      <c r="J168" s="205"/>
    </row>
    <row r="169" spans="10:10" ht="15">
      <c r="J169" s="205"/>
    </row>
    <row r="170" spans="10:10" ht="15">
      <c r="J170" s="205"/>
    </row>
    <row r="171" spans="10:10" ht="15">
      <c r="J171" s="205"/>
    </row>
    <row r="172" spans="10:10" ht="15">
      <c r="J172" s="205"/>
    </row>
    <row r="173" spans="10:10" ht="15">
      <c r="J173" s="205"/>
    </row>
    <row r="174" spans="10:10" ht="15">
      <c r="J174" s="205"/>
    </row>
    <row r="175" spans="10:10" ht="15">
      <c r="J175" s="205"/>
    </row>
    <row r="176" spans="10:10" ht="15">
      <c r="J176" s="205"/>
    </row>
    <row r="177" spans="10:10" ht="15">
      <c r="J177" s="205"/>
    </row>
    <row r="178" spans="10:10" ht="15">
      <c r="J178" s="205"/>
    </row>
    <row r="179" spans="10:10" ht="15">
      <c r="J179" s="205"/>
    </row>
    <row r="180" spans="10:10" ht="15">
      <c r="J180" s="205"/>
    </row>
    <row r="181" spans="10:10" ht="15">
      <c r="J181" s="205"/>
    </row>
    <row r="182" spans="10:10" ht="15">
      <c r="J182" s="205"/>
    </row>
    <row r="183" spans="10:10" ht="15">
      <c r="J183" s="205"/>
    </row>
    <row r="184" spans="10:10" ht="15">
      <c r="J184" s="205"/>
    </row>
    <row r="185" spans="10:10" ht="15">
      <c r="J185" s="205"/>
    </row>
    <row r="186" spans="10:10" ht="15">
      <c r="J186" s="205"/>
    </row>
    <row r="187" spans="10:10" ht="15">
      <c r="J187" s="205"/>
    </row>
    <row r="188" spans="10:10" ht="15">
      <c r="J188" s="205"/>
    </row>
    <row r="189" spans="10:10" ht="15">
      <c r="J189" s="205"/>
    </row>
    <row r="190" spans="10:10" ht="15">
      <c r="J190" s="205"/>
    </row>
    <row r="191" spans="10:10" ht="15">
      <c r="J191" s="205"/>
    </row>
    <row r="192" spans="10:10" ht="15">
      <c r="J192" s="205"/>
    </row>
    <row r="193" spans="10:10" ht="15">
      <c r="J193" s="205"/>
    </row>
    <row r="194" spans="10:10" ht="15">
      <c r="J194" s="205"/>
    </row>
    <row r="195" spans="10:10" ht="15">
      <c r="J195" s="205"/>
    </row>
    <row r="196" spans="10:10" ht="15">
      <c r="J196" s="205"/>
    </row>
    <row r="197" spans="10:10" ht="15">
      <c r="J197" s="205"/>
    </row>
    <row r="198" spans="10:10" ht="15">
      <c r="J198" s="205"/>
    </row>
    <row r="199" spans="10:10" ht="15">
      <c r="J199" s="205"/>
    </row>
    <row r="200" spans="10:10" ht="15">
      <c r="J200" s="205"/>
    </row>
    <row r="201" spans="10:10" ht="15">
      <c r="J201" s="205"/>
    </row>
    <row r="202" spans="10:10" ht="15">
      <c r="J202" s="205"/>
    </row>
    <row r="203" spans="10:10" ht="15">
      <c r="J203" s="205"/>
    </row>
    <row r="204" spans="10:10" ht="15">
      <c r="J204" s="205"/>
    </row>
    <row r="205" spans="10:10" ht="15">
      <c r="J205" s="205"/>
    </row>
    <row r="206" spans="10:10" ht="15">
      <c r="J206" s="205"/>
    </row>
    <row r="207" spans="10:10" ht="15">
      <c r="J207" s="205"/>
    </row>
    <row r="208" spans="10:10" ht="15">
      <c r="J208" s="205"/>
    </row>
    <row r="209" spans="10:10" ht="15">
      <c r="J209" s="205"/>
    </row>
    <row r="210" spans="10:10" ht="15">
      <c r="J210" s="205"/>
    </row>
    <row r="211" spans="10:10" ht="15">
      <c r="J211" s="205"/>
    </row>
    <row r="212" spans="10:10" ht="15">
      <c r="J212" s="205"/>
    </row>
    <row r="213" spans="10:10" ht="15">
      <c r="J213" s="205"/>
    </row>
    <row r="214" spans="10:10" ht="15">
      <c r="J214" s="205"/>
    </row>
    <row r="215" spans="10:10" ht="15">
      <c r="J215" s="205"/>
    </row>
    <row r="216" spans="10:10" ht="15">
      <c r="J216" s="205"/>
    </row>
    <row r="217" spans="10:10" ht="15">
      <c r="J217" s="205"/>
    </row>
    <row r="218" spans="10:10" ht="15">
      <c r="J218" s="205"/>
    </row>
    <row r="219" spans="10:10" ht="15">
      <c r="J219" s="205"/>
    </row>
    <row r="220" spans="10:10" ht="15">
      <c r="J220" s="205"/>
    </row>
    <row r="221" spans="10:10" ht="15">
      <c r="J221" s="205"/>
    </row>
    <row r="222" spans="10:10" ht="15">
      <c r="J222" s="205"/>
    </row>
    <row r="223" spans="10:10" ht="15">
      <c r="J223" s="205"/>
    </row>
    <row r="224" spans="10:10" ht="15">
      <c r="J224" s="205"/>
    </row>
    <row r="225" spans="10:10" ht="15">
      <c r="J225" s="205"/>
    </row>
    <row r="226" spans="10:10" ht="15">
      <c r="J226" s="205"/>
    </row>
    <row r="227" spans="10:10" ht="15">
      <c r="J227" s="205"/>
    </row>
    <row r="228" spans="10:10" ht="15">
      <c r="J228" s="205"/>
    </row>
    <row r="229" spans="10:10" ht="15">
      <c r="J229" s="205"/>
    </row>
    <row r="230" spans="10:10" ht="15">
      <c r="J230" s="205"/>
    </row>
    <row r="231" spans="10:10" ht="15">
      <c r="J231" s="205"/>
    </row>
    <row r="232" spans="10:10" ht="15">
      <c r="J232" s="205"/>
    </row>
    <row r="233" spans="10:10" ht="15">
      <c r="J233" s="205"/>
    </row>
    <row r="234" spans="10:10" ht="15">
      <c r="J234" s="205"/>
    </row>
    <row r="235" spans="10:10" ht="15">
      <c r="J235" s="205"/>
    </row>
    <row r="236" spans="10:10" ht="15">
      <c r="J236" s="205"/>
    </row>
    <row r="237" spans="10:10" ht="15">
      <c r="J237" s="205"/>
    </row>
    <row r="238" spans="10:10" ht="15">
      <c r="J238" s="205"/>
    </row>
    <row r="239" spans="10:10" ht="15">
      <c r="J239" s="205"/>
    </row>
    <row r="240" spans="10:10" ht="15">
      <c r="J240" s="205"/>
    </row>
    <row r="241" spans="10:10" ht="15">
      <c r="J241" s="205"/>
    </row>
    <row r="242" spans="10:10" ht="15">
      <c r="J242" s="205"/>
    </row>
    <row r="243" spans="10:10" ht="15">
      <c r="J243" s="205"/>
    </row>
    <row r="244" spans="10:10" ht="15">
      <c r="J244" s="205"/>
    </row>
    <row r="245" spans="10:10" ht="15">
      <c r="J245" s="205"/>
    </row>
    <row r="246" spans="10:10" ht="15">
      <c r="J246" s="205"/>
    </row>
    <row r="247" spans="10:10" ht="15">
      <c r="J247" s="205"/>
    </row>
    <row r="248" spans="10:10" ht="15">
      <c r="J248" s="205"/>
    </row>
    <row r="249" spans="10:10" ht="15">
      <c r="J249" s="205"/>
    </row>
    <row r="250" spans="10:10" ht="15">
      <c r="J250" s="205"/>
    </row>
    <row r="251" spans="10:10" ht="15">
      <c r="J251" s="205"/>
    </row>
    <row r="252" spans="10:10" ht="15">
      <c r="J252" s="205"/>
    </row>
    <row r="253" spans="10:10" ht="15">
      <c r="J253" s="205"/>
    </row>
    <row r="254" spans="10:10" ht="15">
      <c r="J254" s="205"/>
    </row>
    <row r="255" spans="10:10" ht="15">
      <c r="J255" s="205"/>
    </row>
    <row r="256" spans="10:10" ht="15">
      <c r="J256" s="205"/>
    </row>
    <row r="257" spans="10:10" ht="15">
      <c r="J257" s="205"/>
    </row>
    <row r="258" spans="10:10" ht="15">
      <c r="J258" s="205"/>
    </row>
    <row r="259" spans="10:10" ht="15">
      <c r="J259" s="205"/>
    </row>
    <row r="260" spans="10:10" ht="15">
      <c r="J260" s="205"/>
    </row>
    <row r="261" spans="10:10" ht="15">
      <c r="J261" s="205"/>
    </row>
    <row r="262" spans="10:10" ht="15">
      <c r="J262" s="205"/>
    </row>
    <row r="263" spans="10:10" ht="15">
      <c r="J263" s="205"/>
    </row>
    <row r="264" spans="10:10" ht="15">
      <c r="J264" s="205"/>
    </row>
    <row r="265" spans="10:10" ht="15">
      <c r="J265" s="205"/>
    </row>
    <row r="266" spans="10:10" ht="15">
      <c r="J266" s="205"/>
    </row>
    <row r="267" spans="10:10" ht="15">
      <c r="J267" s="205"/>
    </row>
    <row r="268" spans="10:10" ht="15">
      <c r="J268" s="205"/>
    </row>
    <row r="269" spans="10:10" ht="15">
      <c r="J269" s="205"/>
    </row>
    <row r="270" spans="10:10" ht="15">
      <c r="J270" s="205"/>
    </row>
    <row r="271" spans="10:10" ht="15">
      <c r="J271" s="205"/>
    </row>
    <row r="272" spans="10:10" ht="15">
      <c r="J272" s="205"/>
    </row>
    <row r="273" spans="10:10" ht="15">
      <c r="J273" s="205"/>
    </row>
    <row r="274" spans="10:10" ht="15">
      <c r="J274" s="205"/>
    </row>
    <row r="275" spans="10:10" ht="15">
      <c r="J275" s="205"/>
    </row>
    <row r="276" spans="10:10" ht="15">
      <c r="J276" s="205"/>
    </row>
    <row r="277" spans="10:10" ht="15">
      <c r="J277" s="205"/>
    </row>
    <row r="278" spans="10:10" ht="15">
      <c r="J278" s="205"/>
    </row>
    <row r="279" spans="10:10" ht="15">
      <c r="J279" s="205"/>
    </row>
    <row r="280" spans="10:10" ht="15">
      <c r="J280" s="205"/>
    </row>
    <row r="281" spans="10:10" ht="15">
      <c r="J281" s="205"/>
    </row>
    <row r="282" spans="10:10" ht="15">
      <c r="J282" s="205"/>
    </row>
    <row r="283" spans="10:10" ht="15">
      <c r="J283" s="205"/>
    </row>
    <row r="284" spans="10:10" ht="15">
      <c r="J284" s="205"/>
    </row>
    <row r="285" spans="10:10" ht="15">
      <c r="J285" s="205"/>
    </row>
    <row r="286" spans="10:10" ht="15">
      <c r="J286" s="205"/>
    </row>
    <row r="287" spans="10:10" ht="15">
      <c r="J287" s="205"/>
    </row>
    <row r="288" spans="10:10" ht="15">
      <c r="J288" s="205"/>
    </row>
    <row r="289" spans="10:10" ht="15">
      <c r="J289" s="205"/>
    </row>
    <row r="290" spans="10:10" ht="15">
      <c r="J290" s="205"/>
    </row>
    <row r="291" spans="10:10" ht="15">
      <c r="J291" s="205"/>
    </row>
    <row r="292" spans="10:10" ht="15">
      <c r="J292" s="205"/>
    </row>
    <row r="293" spans="10:10" ht="15">
      <c r="J293" s="205"/>
    </row>
    <row r="294" spans="10:10" ht="15">
      <c r="J294" s="205"/>
    </row>
    <row r="295" spans="10:10" ht="15">
      <c r="J295" s="205"/>
    </row>
    <row r="296" spans="10:10" ht="15">
      <c r="J296" s="205"/>
    </row>
    <row r="297" spans="10:10" ht="15">
      <c r="J297" s="205"/>
    </row>
    <row r="298" spans="10:10" ht="15">
      <c r="J298" s="205"/>
    </row>
    <row r="299" spans="10:10" ht="15">
      <c r="J299" s="205"/>
    </row>
    <row r="300" spans="10:10" ht="15">
      <c r="J300" s="205"/>
    </row>
    <row r="301" spans="10:10" ht="15">
      <c r="J301" s="205"/>
    </row>
    <row r="302" spans="10:10" ht="15">
      <c r="J302" s="205"/>
    </row>
    <row r="303" spans="10:10" ht="15">
      <c r="J303" s="205"/>
    </row>
    <row r="304" spans="10:10" ht="15">
      <c r="J304" s="205"/>
    </row>
    <row r="305" spans="10:10" ht="15">
      <c r="J305" s="205"/>
    </row>
    <row r="306" spans="10:10" ht="15">
      <c r="J306" s="205"/>
    </row>
    <row r="307" spans="10:10" ht="15">
      <c r="J307" s="205"/>
    </row>
    <row r="308" spans="10:10" ht="15">
      <c r="J308" s="205"/>
    </row>
    <row r="309" spans="10:10" ht="15">
      <c r="J309" s="205"/>
    </row>
    <row r="310" spans="10:10" ht="15">
      <c r="J310" s="205"/>
    </row>
    <row r="311" spans="10:10" ht="15">
      <c r="J311" s="205"/>
    </row>
    <row r="312" spans="10:10" ht="15">
      <c r="J312" s="205"/>
    </row>
    <row r="313" spans="10:10" ht="15">
      <c r="J313" s="205"/>
    </row>
    <row r="314" spans="10:10" ht="15">
      <c r="J314" s="205"/>
    </row>
    <row r="315" spans="10:10" ht="15">
      <c r="J315" s="205"/>
    </row>
    <row r="316" spans="10:10" ht="15">
      <c r="J316" s="205"/>
    </row>
    <row r="317" spans="10:10" ht="15">
      <c r="J317" s="205"/>
    </row>
    <row r="318" spans="10:10" ht="15">
      <c r="J318" s="205"/>
    </row>
    <row r="319" spans="10:10" ht="15">
      <c r="J319" s="205"/>
    </row>
    <row r="320" spans="10:10" ht="15">
      <c r="J320" s="205"/>
    </row>
    <row r="321" spans="10:10" ht="15">
      <c r="J321" s="205"/>
    </row>
    <row r="322" spans="10:10" ht="15">
      <c r="J322" s="205"/>
    </row>
    <row r="323" spans="10:10" ht="15">
      <c r="J323" s="205"/>
    </row>
    <row r="324" spans="10:10" ht="15">
      <c r="J324" s="205"/>
    </row>
    <row r="325" spans="10:10" ht="15">
      <c r="J325" s="205"/>
    </row>
    <row r="326" spans="10:10" ht="15">
      <c r="J326" s="205"/>
    </row>
    <row r="327" spans="10:10" ht="15">
      <c r="J327" s="205"/>
    </row>
    <row r="328" spans="10:10" ht="15">
      <c r="J328" s="205"/>
    </row>
    <row r="329" spans="10:10" ht="15">
      <c r="J329" s="205"/>
    </row>
    <row r="330" spans="10:10" ht="15">
      <c r="J330" s="205"/>
    </row>
    <row r="331" spans="10:10" ht="15">
      <c r="J331" s="205"/>
    </row>
    <row r="332" spans="10:10" ht="15">
      <c r="J332" s="205"/>
    </row>
    <row r="333" spans="10:10" ht="15">
      <c r="J333" s="205"/>
    </row>
    <row r="334" spans="10:10" ht="15">
      <c r="J334" s="205"/>
    </row>
    <row r="335" spans="10:10" ht="15">
      <c r="J335" s="205"/>
    </row>
    <row r="336" spans="10:10" ht="15">
      <c r="J336" s="205"/>
    </row>
    <row r="337" spans="10:10" ht="15">
      <c r="J337" s="205"/>
    </row>
    <row r="338" spans="10:10" ht="15">
      <c r="J338" s="205"/>
    </row>
    <row r="339" spans="10:10" ht="15">
      <c r="J339" s="205"/>
    </row>
    <row r="340" spans="10:10" ht="15">
      <c r="J340" s="205"/>
    </row>
    <row r="341" spans="10:10" ht="15">
      <c r="J341" s="205"/>
    </row>
    <row r="342" spans="10:10" ht="15">
      <c r="J342" s="205"/>
    </row>
    <row r="343" spans="10:10" ht="15">
      <c r="J343" s="205"/>
    </row>
    <row r="344" spans="10:10" ht="15">
      <c r="J344" s="205"/>
    </row>
    <row r="345" spans="10:10" ht="15">
      <c r="J345" s="205"/>
    </row>
    <row r="346" spans="10:10" ht="15">
      <c r="J346" s="205"/>
    </row>
    <row r="347" spans="10:10" ht="15">
      <c r="J347" s="205"/>
    </row>
    <row r="348" spans="10:10" ht="15">
      <c r="J348" s="205"/>
    </row>
    <row r="349" spans="10:10" ht="15">
      <c r="J349" s="205"/>
    </row>
    <row r="350" spans="10:10">
      <c r="J350" s="206"/>
    </row>
    <row r="351" spans="10:10">
      <c r="J351" s="206"/>
    </row>
    <row r="352" spans="10:10">
      <c r="J352" s="206"/>
    </row>
    <row r="353" spans="10:10">
      <c r="J353" s="206"/>
    </row>
    <row r="354" spans="10:10">
      <c r="J354" s="206"/>
    </row>
    <row r="355" spans="10:10">
      <c r="J355" s="206"/>
    </row>
    <row r="356" spans="10:10">
      <c r="J356" s="206"/>
    </row>
    <row r="357" spans="10:10">
      <c r="J357" s="206"/>
    </row>
  </sheetData>
  <conditionalFormatting sqref="K67:K72 J2:J59">
    <cfRule type="cellIs" dxfId="5" priority="6" operator="greaterThan">
      <formula>20</formula>
    </cfRule>
  </conditionalFormatting>
  <conditionalFormatting sqref="J164:J65536 K67:K72 J1:J59 L1:O1">
    <cfRule type="cellIs" dxfId="4" priority="1" operator="lessThan">
      <formula>-20</formula>
    </cfRule>
    <cfRule type="cellIs" dxfId="3" priority="2" operator="between">
      <formula>-20</formula>
      <formula>-10</formula>
    </cfRule>
    <cfRule type="cellIs" dxfId="2" priority="3" operator="between">
      <formula>-10</formula>
      <formula>0</formula>
    </cfRule>
    <cfRule type="cellIs" dxfId="1" priority="4" operator="between">
      <formula>0</formula>
      <formula>10</formula>
    </cfRule>
    <cfRule type="cellIs" dxfId="0" priority="5" operator="between">
      <formula>10</formula>
      <formula>20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G6" sqref="G6"/>
    </sheetView>
  </sheetViews>
  <sheetFormatPr defaultColWidth="14.7109375" defaultRowHeight="12.75"/>
  <cols>
    <col min="1" max="1" width="11.7109375" style="96" customWidth="1"/>
    <col min="2" max="2" width="14.7109375" style="96" customWidth="1"/>
    <col min="3" max="3" width="9.85546875" style="96" customWidth="1"/>
    <col min="4" max="5" width="8.85546875" style="98" customWidth="1"/>
    <col min="6" max="6" width="7.140625" style="96" customWidth="1"/>
    <col min="7" max="7" width="14.7109375" style="98"/>
    <col min="8" max="16384" width="14.7109375" style="96"/>
  </cols>
  <sheetData>
    <row r="1" spans="1:9" ht="13.5" thickBot="1">
      <c r="C1" s="97"/>
      <c r="E1" s="98" t="s">
        <v>24</v>
      </c>
      <c r="G1" s="98" t="s">
        <v>67</v>
      </c>
    </row>
    <row r="2" spans="1:9" ht="13.5" thickBot="1">
      <c r="A2" s="99"/>
      <c r="B2" s="99"/>
      <c r="C2" s="99"/>
      <c r="D2" s="100"/>
      <c r="E2" s="98" t="s">
        <v>66</v>
      </c>
    </row>
    <row r="3" spans="1:9" ht="13.5" thickBot="1">
      <c r="A3" s="101">
        <v>1</v>
      </c>
      <c r="B3" s="101" t="s">
        <v>59</v>
      </c>
      <c r="C3" s="102">
        <v>0.12003472222222222</v>
      </c>
      <c r="E3" s="98">
        <v>172.85</v>
      </c>
    </row>
    <row r="4" spans="1:9">
      <c r="A4" s="103"/>
      <c r="C4" s="97"/>
    </row>
    <row r="5" spans="1:9" ht="13.5" thickBot="1">
      <c r="A5" s="108">
        <v>19</v>
      </c>
      <c r="B5" s="98" t="s">
        <v>433</v>
      </c>
      <c r="C5" s="97" t="s">
        <v>456</v>
      </c>
      <c r="D5" s="98" t="s">
        <v>273</v>
      </c>
      <c r="E5" s="98">
        <v>204.32</v>
      </c>
      <c r="G5" s="110">
        <f>E3/E5*1000</f>
        <v>845.97689898198905</v>
      </c>
    </row>
    <row r="6" spans="1:9" ht="13.5" thickBot="1">
      <c r="A6" s="101">
        <v>44</v>
      </c>
      <c r="B6" s="101" t="s">
        <v>61</v>
      </c>
      <c r="C6" s="102">
        <v>0.15230324074074075</v>
      </c>
      <c r="D6" s="101" t="s">
        <v>63</v>
      </c>
      <c r="E6" s="104">
        <v>219.31</v>
      </c>
      <c r="G6" s="110">
        <f>E3/E6*1000</f>
        <v>788.15375495873423</v>
      </c>
    </row>
    <row r="7" spans="1:9" ht="13.5" thickBot="1">
      <c r="A7" s="101">
        <v>104</v>
      </c>
      <c r="B7" s="101" t="s">
        <v>62</v>
      </c>
      <c r="C7" s="102">
        <v>0.1731365740740741</v>
      </c>
      <c r="D7" s="105" t="s">
        <v>64</v>
      </c>
      <c r="E7" s="109">
        <v>249.31</v>
      </c>
      <c r="G7" s="110">
        <f>E3/E7*1000</f>
        <v>693.3135453852633</v>
      </c>
      <c r="I7" s="97"/>
    </row>
    <row r="8" spans="1:9" ht="13.5" thickBot="1">
      <c r="A8" s="101">
        <v>113</v>
      </c>
      <c r="B8" s="101" t="s">
        <v>60</v>
      </c>
      <c r="C8" s="102">
        <v>0.17693287037037039</v>
      </c>
      <c r="D8" s="100" t="s">
        <v>65</v>
      </c>
      <c r="E8" s="98">
        <v>254.78</v>
      </c>
      <c r="F8" s="106"/>
      <c r="G8" s="110">
        <f>E3/E8*1000</f>
        <v>678.42844807284723</v>
      </c>
    </row>
    <row r="9" spans="1:9" ht="13.5" thickBot="1">
      <c r="A9" s="99"/>
      <c r="B9" s="99"/>
      <c r="C9" s="99"/>
      <c r="D9" s="100"/>
      <c r="F9" s="106"/>
    </row>
    <row r="10" spans="1:9" ht="39" thickBot="1">
      <c r="A10" s="99"/>
      <c r="B10" s="99" t="s">
        <v>68</v>
      </c>
      <c r="C10" s="99"/>
      <c r="D10" s="100"/>
      <c r="F10" s="106"/>
    </row>
    <row r="11" spans="1:9" ht="51.75" thickBot="1">
      <c r="A11" s="99"/>
      <c r="B11" s="99" t="s">
        <v>69</v>
      </c>
      <c r="C11" s="99"/>
      <c r="D11" s="100"/>
      <c r="F11" s="106"/>
    </row>
    <row r="12" spans="1:9" ht="13.5" thickBot="1">
      <c r="A12" s="99"/>
      <c r="B12" s="99"/>
      <c r="C12" s="99"/>
      <c r="D12" s="107"/>
    </row>
    <row r="13" spans="1:9">
      <c r="A13" s="103"/>
      <c r="C13" s="97"/>
    </row>
    <row r="14" spans="1:9">
      <c r="A14" s="103"/>
      <c r="C14" s="97"/>
    </row>
    <row r="15" spans="1:9">
      <c r="A15" s="103"/>
      <c r="C15" s="97"/>
    </row>
    <row r="16" spans="1:9">
      <c r="C16" s="97"/>
    </row>
    <row r="27" spans="4:6">
      <c r="D27" s="108"/>
      <c r="E27" s="108"/>
      <c r="F27" s="95"/>
    </row>
    <row r="28" spans="4:6">
      <c r="D28" s="108"/>
      <c r="E28" s="108"/>
      <c r="F28" s="95"/>
    </row>
    <row r="29" spans="4:6">
      <c r="D29" s="108"/>
      <c r="E29" s="108"/>
      <c r="F29" s="95"/>
    </row>
    <row r="30" spans="4:6">
      <c r="D30" s="108"/>
      <c r="E30" s="108"/>
      <c r="F30" s="95"/>
    </row>
    <row r="31" spans="4:6">
      <c r="D31" s="108"/>
      <c r="E31" s="108"/>
      <c r="F31" s="95"/>
    </row>
    <row r="32" spans="4:6">
      <c r="D32" s="108"/>
      <c r="E32" s="108"/>
      <c r="F32" s="95"/>
    </row>
    <row r="33" spans="4:6">
      <c r="D33" s="108"/>
      <c r="E33" s="108"/>
      <c r="F33" s="95"/>
    </row>
    <row r="34" spans="4:6">
      <c r="D34" s="108"/>
      <c r="E34" s="108"/>
      <c r="F34" s="95"/>
    </row>
    <row r="35" spans="4:6">
      <c r="D35" s="108"/>
      <c r="E35" s="108"/>
      <c r="F35" s="95"/>
    </row>
    <row r="36" spans="4:6">
      <c r="D36" s="108"/>
      <c r="E36" s="108"/>
      <c r="F36" s="95"/>
    </row>
    <row r="37" spans="4:6">
      <c r="D37" s="108"/>
      <c r="E37" s="108"/>
    </row>
    <row r="38" spans="4:6">
      <c r="E38" s="108"/>
    </row>
    <row r="39" spans="4:6">
      <c r="E39" s="108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14" sqref="F14"/>
    </sheetView>
  </sheetViews>
  <sheetFormatPr defaultColWidth="52.5703125" defaultRowHeight="14.25"/>
  <cols>
    <col min="1" max="1" width="3.28515625" style="115" bestFit="1" customWidth="1"/>
    <col min="2" max="2" width="20.28515625" style="115" bestFit="1" customWidth="1"/>
    <col min="3" max="3" width="10.7109375" style="115" bestFit="1" customWidth="1"/>
    <col min="4" max="4" width="4.85546875" style="114" bestFit="1" customWidth="1"/>
    <col min="5" max="5" width="12.7109375" style="114" bestFit="1" customWidth="1"/>
    <col min="6" max="6" width="8.7109375" style="114" bestFit="1" customWidth="1"/>
    <col min="7" max="16384" width="52.5703125" style="115"/>
  </cols>
  <sheetData>
    <row r="1" spans="1:6">
      <c r="C1" s="115" t="s">
        <v>108</v>
      </c>
      <c r="E1" s="114" t="s">
        <v>107</v>
      </c>
      <c r="F1" s="114" t="s">
        <v>67</v>
      </c>
    </row>
    <row r="3" spans="1:6">
      <c r="A3" s="111">
        <v>1</v>
      </c>
      <c r="B3" s="112" t="s">
        <v>71</v>
      </c>
      <c r="C3" s="112" t="s">
        <v>72</v>
      </c>
      <c r="D3" s="113" t="s">
        <v>11</v>
      </c>
      <c r="E3" s="120">
        <v>43.8</v>
      </c>
      <c r="F3" s="114">
        <v>1000</v>
      </c>
    </row>
    <row r="4" spans="1:6">
      <c r="A4" s="116"/>
      <c r="B4" s="117"/>
      <c r="C4" s="117"/>
      <c r="D4" s="118"/>
      <c r="E4" s="120"/>
    </row>
    <row r="5" spans="1:6">
      <c r="A5" s="116">
        <v>2</v>
      </c>
      <c r="B5" s="117" t="s">
        <v>73</v>
      </c>
      <c r="C5" s="117" t="s">
        <v>74</v>
      </c>
      <c r="D5" s="118" t="s">
        <v>23</v>
      </c>
      <c r="E5" s="120">
        <v>44.67</v>
      </c>
      <c r="F5" s="119">
        <f>$E$3/E5*1000</f>
        <v>980.52384150436524</v>
      </c>
    </row>
    <row r="6" spans="1:6">
      <c r="A6" s="116">
        <v>4</v>
      </c>
      <c r="B6" s="117" t="s">
        <v>75</v>
      </c>
      <c r="C6" s="117" t="s">
        <v>76</v>
      </c>
      <c r="D6" s="118" t="s">
        <v>11</v>
      </c>
      <c r="E6" s="120">
        <v>46.35</v>
      </c>
      <c r="F6" s="119">
        <f t="shared" ref="F6:F24" si="0">$E$3/E6*1000</f>
        <v>944.98381877022643</v>
      </c>
    </row>
    <row r="7" spans="1:6">
      <c r="A7" s="116">
        <v>9</v>
      </c>
      <c r="B7" s="117" t="s">
        <v>36</v>
      </c>
      <c r="C7" s="117" t="s">
        <v>77</v>
      </c>
      <c r="D7" s="118" t="s">
        <v>13</v>
      </c>
      <c r="E7" s="120">
        <v>48.82</v>
      </c>
      <c r="F7" s="119">
        <f t="shared" si="0"/>
        <v>897.17328963539524</v>
      </c>
    </row>
    <row r="8" spans="1:6">
      <c r="A8" s="116">
        <v>24</v>
      </c>
      <c r="B8" s="117" t="s">
        <v>62</v>
      </c>
      <c r="C8" s="117" t="s">
        <v>78</v>
      </c>
      <c r="D8" s="118" t="s">
        <v>14</v>
      </c>
      <c r="E8" s="120">
        <v>55.23</v>
      </c>
      <c r="F8" s="119">
        <f t="shared" si="0"/>
        <v>793.04725692558384</v>
      </c>
    </row>
    <row r="9" spans="1:6">
      <c r="A9" s="116">
        <v>26</v>
      </c>
      <c r="B9" s="117" t="s">
        <v>31</v>
      </c>
      <c r="C9" s="117" t="s">
        <v>79</v>
      </c>
      <c r="D9" s="118" t="s">
        <v>11</v>
      </c>
      <c r="E9" s="120">
        <v>55.72</v>
      </c>
      <c r="F9" s="119">
        <f t="shared" si="0"/>
        <v>786.07322325915288</v>
      </c>
    </row>
    <row r="10" spans="1:6">
      <c r="A10" s="116">
        <v>27</v>
      </c>
      <c r="B10" s="117" t="s">
        <v>60</v>
      </c>
      <c r="C10" s="117" t="s">
        <v>80</v>
      </c>
      <c r="D10" s="118" t="s">
        <v>23</v>
      </c>
      <c r="E10" s="120">
        <v>55.77</v>
      </c>
      <c r="F10" s="119">
        <f t="shared" si="0"/>
        <v>785.36847767616996</v>
      </c>
    </row>
    <row r="11" spans="1:6">
      <c r="A11" s="116">
        <v>36</v>
      </c>
      <c r="B11" s="117" t="s">
        <v>81</v>
      </c>
      <c r="C11" s="117" t="s">
        <v>82</v>
      </c>
      <c r="D11" s="118" t="s">
        <v>13</v>
      </c>
      <c r="E11" s="120">
        <v>57.27</v>
      </c>
      <c r="F11" s="119">
        <f t="shared" si="0"/>
        <v>764.79832372970134</v>
      </c>
    </row>
    <row r="12" spans="1:6">
      <c r="A12" s="116">
        <v>37</v>
      </c>
      <c r="B12" s="117" t="s">
        <v>83</v>
      </c>
      <c r="C12" s="117" t="s">
        <v>84</v>
      </c>
      <c r="D12" s="118" t="s">
        <v>23</v>
      </c>
      <c r="E12" s="120">
        <v>57.3</v>
      </c>
      <c r="F12" s="119">
        <f t="shared" si="0"/>
        <v>764.39790575916231</v>
      </c>
    </row>
    <row r="13" spans="1:6">
      <c r="A13" s="116">
        <v>42</v>
      </c>
      <c r="B13" s="117" t="s">
        <v>16</v>
      </c>
      <c r="C13" s="117" t="s">
        <v>85</v>
      </c>
      <c r="D13" s="118" t="s">
        <v>20</v>
      </c>
      <c r="E13" s="120">
        <v>58.85</v>
      </c>
      <c r="F13" s="119">
        <f t="shared" si="0"/>
        <v>744.2650807136788</v>
      </c>
    </row>
    <row r="14" spans="1:6">
      <c r="A14" s="116">
        <v>46</v>
      </c>
      <c r="B14" s="117" t="s">
        <v>432</v>
      </c>
      <c r="C14" s="155">
        <v>4.1423611111111112E-2</v>
      </c>
      <c r="D14" s="118"/>
      <c r="E14" s="120">
        <v>59.65</v>
      </c>
      <c r="F14" s="119">
        <f t="shared" si="0"/>
        <v>734.28331936295058</v>
      </c>
    </row>
    <row r="15" spans="1:6">
      <c r="A15" s="116">
        <v>48</v>
      </c>
      <c r="B15" s="117" t="s">
        <v>86</v>
      </c>
      <c r="C15" s="117" t="s">
        <v>87</v>
      </c>
      <c r="D15" s="118" t="s">
        <v>88</v>
      </c>
      <c r="E15" s="120">
        <v>60</v>
      </c>
      <c r="F15" s="119">
        <f t="shared" si="0"/>
        <v>730</v>
      </c>
    </row>
    <row r="16" spans="1:6">
      <c r="A16" s="116">
        <v>55</v>
      </c>
      <c r="B16" s="117" t="s">
        <v>32</v>
      </c>
      <c r="C16" s="117" t="s">
        <v>89</v>
      </c>
      <c r="D16" s="118" t="s">
        <v>23</v>
      </c>
      <c r="E16" s="120">
        <v>61.35</v>
      </c>
      <c r="F16" s="119">
        <f t="shared" si="0"/>
        <v>713.93643031784836</v>
      </c>
    </row>
    <row r="17" spans="1:7">
      <c r="A17" s="116">
        <v>59</v>
      </c>
      <c r="B17" s="117" t="s">
        <v>90</v>
      </c>
      <c r="C17" s="117" t="s">
        <v>91</v>
      </c>
      <c r="D17" s="118" t="s">
        <v>92</v>
      </c>
      <c r="E17" s="120">
        <v>62.8</v>
      </c>
      <c r="F17" s="119">
        <f t="shared" si="0"/>
        <v>697.45222929936301</v>
      </c>
    </row>
    <row r="18" spans="1:7">
      <c r="A18" s="116">
        <v>61</v>
      </c>
      <c r="B18" s="117" t="s">
        <v>93</v>
      </c>
      <c r="C18" s="117" t="s">
        <v>94</v>
      </c>
      <c r="D18" s="118" t="s">
        <v>20</v>
      </c>
      <c r="E18" s="120">
        <v>63.23</v>
      </c>
      <c r="F18" s="119">
        <f t="shared" si="0"/>
        <v>692.70915704570609</v>
      </c>
    </row>
    <row r="19" spans="1:7">
      <c r="A19" s="116">
        <v>69</v>
      </c>
      <c r="B19" s="117" t="s">
        <v>95</v>
      </c>
      <c r="C19" s="117" t="s">
        <v>96</v>
      </c>
      <c r="D19" s="118" t="s">
        <v>14</v>
      </c>
      <c r="E19" s="120">
        <v>65.680000000000007</v>
      </c>
      <c r="F19" s="119">
        <f t="shared" si="0"/>
        <v>666.86967113276489</v>
      </c>
    </row>
    <row r="20" spans="1:7">
      <c r="A20" s="116">
        <v>71</v>
      </c>
      <c r="B20" s="117" t="s">
        <v>97</v>
      </c>
      <c r="C20" s="117" t="s">
        <v>98</v>
      </c>
      <c r="D20" s="118" t="s">
        <v>14</v>
      </c>
      <c r="E20" s="120">
        <v>66.28</v>
      </c>
      <c r="F20" s="119">
        <f t="shared" si="0"/>
        <v>660.83283041641516</v>
      </c>
    </row>
    <row r="21" spans="1:7">
      <c r="A21" s="116">
        <v>79</v>
      </c>
      <c r="B21" s="117" t="s">
        <v>99</v>
      </c>
      <c r="C21" s="117" t="s">
        <v>100</v>
      </c>
      <c r="D21" s="118" t="s">
        <v>14</v>
      </c>
      <c r="E21" s="120">
        <v>71.680000000000007</v>
      </c>
      <c r="F21" s="119">
        <f t="shared" si="0"/>
        <v>611.04910714285711</v>
      </c>
    </row>
    <row r="22" spans="1:7">
      <c r="A22" s="116">
        <v>83</v>
      </c>
      <c r="B22" s="117" t="s">
        <v>101</v>
      </c>
      <c r="C22" s="117" t="s">
        <v>102</v>
      </c>
      <c r="D22" s="118" t="s">
        <v>20</v>
      </c>
      <c r="E22" s="120">
        <v>73.150000000000006</v>
      </c>
      <c r="F22" s="119">
        <f t="shared" si="0"/>
        <v>598.76965140123025</v>
      </c>
    </row>
    <row r="23" spans="1:7">
      <c r="A23" s="116">
        <v>86</v>
      </c>
      <c r="B23" s="117" t="s">
        <v>103</v>
      </c>
      <c r="C23" s="117" t="s">
        <v>104</v>
      </c>
      <c r="D23" s="118" t="s">
        <v>13</v>
      </c>
      <c r="E23" s="120">
        <v>73.37</v>
      </c>
      <c r="F23" s="119">
        <f t="shared" si="0"/>
        <v>596.97424015265085</v>
      </c>
    </row>
    <row r="24" spans="1:7">
      <c r="A24" s="116">
        <v>94</v>
      </c>
      <c r="B24" s="117" t="s">
        <v>105</v>
      </c>
      <c r="C24" s="117" t="s">
        <v>106</v>
      </c>
      <c r="D24" s="118" t="s">
        <v>20</v>
      </c>
      <c r="E24" s="120">
        <v>83.22</v>
      </c>
      <c r="F24" s="119">
        <f t="shared" si="0"/>
        <v>526.31578947368416</v>
      </c>
    </row>
    <row r="25" spans="1:7">
      <c r="E25" s="119"/>
      <c r="G25" s="115" t="s">
        <v>109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topLeftCell="B1" workbookViewId="0">
      <selection activeCell="H5" sqref="H4:H5"/>
    </sheetView>
  </sheetViews>
  <sheetFormatPr defaultRowHeight="12.75"/>
  <cols>
    <col min="1" max="1" width="4" bestFit="1" customWidth="1"/>
    <col min="2" max="2" width="4" customWidth="1"/>
    <col min="3" max="3" width="25.140625" customWidth="1"/>
    <col min="4" max="4" width="4.85546875" bestFit="1" customWidth="1"/>
    <col min="5" max="5" width="8.140625" style="47" bestFit="1" customWidth="1"/>
    <col min="6" max="6" width="7" bestFit="1" customWidth="1"/>
    <col min="7" max="7" width="11.140625" customWidth="1"/>
  </cols>
  <sheetData>
    <row r="2" spans="1:9" ht="15">
      <c r="B2" t="s">
        <v>26</v>
      </c>
      <c r="C2" s="63" t="s">
        <v>114</v>
      </c>
      <c r="E2" s="48">
        <v>4.8206018518518523E-2</v>
      </c>
      <c r="G2">
        <v>69.42</v>
      </c>
    </row>
    <row r="3" spans="1:9" ht="15">
      <c r="A3" s="53"/>
      <c r="B3" s="53"/>
      <c r="C3" s="64"/>
      <c r="D3" s="53"/>
      <c r="E3" s="53"/>
      <c r="F3" s="53"/>
      <c r="G3" s="53"/>
    </row>
    <row r="4" spans="1:9" ht="15">
      <c r="A4" s="53"/>
      <c r="B4" s="53"/>
      <c r="C4" s="153" t="s">
        <v>433</v>
      </c>
      <c r="D4" s="53"/>
      <c r="E4" s="92">
        <v>5.3749999999999999E-2</v>
      </c>
      <c r="F4" s="53"/>
      <c r="G4" s="53">
        <v>77.400000000000006</v>
      </c>
      <c r="H4" s="36">
        <f>$G$2/G4*1000</f>
        <v>896.89922480620157</v>
      </c>
    </row>
    <row r="5" spans="1:9" ht="14.25">
      <c r="C5" s="117" t="s">
        <v>112</v>
      </c>
      <c r="E5" s="48">
        <v>5.5428240740740743E-2</v>
      </c>
      <c r="G5">
        <v>79.819999999999993</v>
      </c>
      <c r="H5" s="36">
        <f>$G$2/G5*1000</f>
        <v>869.70684039087951</v>
      </c>
      <c r="I5" t="s">
        <v>116</v>
      </c>
    </row>
    <row r="6" spans="1:9" ht="14.25">
      <c r="C6" s="88" t="s">
        <v>62</v>
      </c>
      <c r="E6" s="48">
        <v>6.0219907407407403E-2</v>
      </c>
      <c r="G6">
        <v>86.72</v>
      </c>
      <c r="H6" s="36">
        <f t="shared" ref="H6:H18" si="0">$G$2/G6*1000</f>
        <v>800.50738007380073</v>
      </c>
    </row>
    <row r="7" spans="1:9" ht="15">
      <c r="A7" s="65"/>
      <c r="B7" s="65"/>
      <c r="C7" s="117" t="s">
        <v>31</v>
      </c>
      <c r="D7" s="65"/>
      <c r="E7" s="66">
        <v>6.2349537037037044E-2</v>
      </c>
      <c r="G7" s="122">
        <v>89.78</v>
      </c>
      <c r="H7" s="36">
        <f t="shared" si="0"/>
        <v>773.22343506348852</v>
      </c>
    </row>
    <row r="8" spans="1:9" ht="15">
      <c r="A8" s="65"/>
      <c r="B8" s="65"/>
      <c r="C8" s="117" t="s">
        <v>113</v>
      </c>
      <c r="D8" s="65"/>
      <c r="E8" s="66">
        <v>6.2974537037037037E-2</v>
      </c>
      <c r="G8" s="122">
        <v>90.68</v>
      </c>
      <c r="H8" s="36">
        <f t="shared" si="0"/>
        <v>765.54918394353763</v>
      </c>
      <c r="I8" t="s">
        <v>117</v>
      </c>
    </row>
    <row r="9" spans="1:9" ht="15">
      <c r="A9" s="65"/>
      <c r="B9" s="65"/>
      <c r="C9" s="88" t="s">
        <v>5</v>
      </c>
      <c r="D9" s="65"/>
      <c r="E9" s="66">
        <v>6.3298611111111111E-2</v>
      </c>
      <c r="G9" s="122">
        <v>91.15</v>
      </c>
      <c r="H9" s="36">
        <f t="shared" si="0"/>
        <v>761.60175534832683</v>
      </c>
    </row>
    <row r="10" spans="1:9" ht="15">
      <c r="A10" s="65"/>
      <c r="B10" s="65"/>
      <c r="C10" s="88" t="s">
        <v>81</v>
      </c>
      <c r="D10" s="65"/>
      <c r="E10" s="66">
        <v>6.4537037037037046E-2</v>
      </c>
      <c r="G10" s="122">
        <v>92.93</v>
      </c>
      <c r="H10" s="36">
        <f t="shared" si="0"/>
        <v>747.0138814161196</v>
      </c>
    </row>
    <row r="11" spans="1:9" ht="15">
      <c r="A11" s="65"/>
      <c r="B11" s="65"/>
      <c r="C11" s="88" t="s">
        <v>16</v>
      </c>
      <c r="D11" s="65"/>
      <c r="E11" s="66">
        <v>6.475694444444445E-2</v>
      </c>
      <c r="G11" s="122">
        <v>93.25</v>
      </c>
      <c r="H11" s="36">
        <f t="shared" si="0"/>
        <v>744.45040214477206</v>
      </c>
      <c r="I11" t="s">
        <v>118</v>
      </c>
    </row>
    <row r="12" spans="1:9" ht="15">
      <c r="A12" s="65"/>
      <c r="B12" s="65"/>
      <c r="C12" s="88" t="s">
        <v>93</v>
      </c>
      <c r="D12" s="65"/>
      <c r="E12" s="66">
        <v>6.7222222222222225E-2</v>
      </c>
      <c r="G12" s="122">
        <v>96.8</v>
      </c>
      <c r="H12" s="36">
        <f t="shared" si="0"/>
        <v>717.14876033057851</v>
      </c>
    </row>
    <row r="13" spans="1:9" ht="15">
      <c r="A13" s="65"/>
      <c r="B13" s="65"/>
      <c r="C13" s="88" t="s">
        <v>25</v>
      </c>
      <c r="D13" s="65"/>
      <c r="E13" s="66">
        <v>6.7453703703703696E-2</v>
      </c>
      <c r="G13" s="122">
        <v>97.12</v>
      </c>
      <c r="H13" s="36">
        <f t="shared" si="0"/>
        <v>714.78583196046134</v>
      </c>
    </row>
    <row r="14" spans="1:9" ht="15">
      <c r="A14" s="65"/>
      <c r="B14" s="65"/>
      <c r="C14" s="88" t="s">
        <v>86</v>
      </c>
      <c r="D14" s="65"/>
      <c r="E14" s="66">
        <v>6.9143518518518521E-2</v>
      </c>
      <c r="G14" s="122">
        <v>99.57</v>
      </c>
      <c r="H14" s="36">
        <f t="shared" si="0"/>
        <v>697.19795119011746</v>
      </c>
    </row>
    <row r="15" spans="1:9" ht="15">
      <c r="A15" s="65"/>
      <c r="B15" s="65"/>
      <c r="C15" s="88" t="s">
        <v>32</v>
      </c>
      <c r="D15" s="65"/>
      <c r="E15" s="66">
        <v>7.1481481481481479E-2</v>
      </c>
      <c r="G15" s="122">
        <v>102.93</v>
      </c>
      <c r="H15" s="36">
        <f t="shared" si="0"/>
        <v>674.43893908481493</v>
      </c>
    </row>
    <row r="16" spans="1:9" ht="15">
      <c r="A16" s="65"/>
      <c r="B16" s="65"/>
      <c r="C16" s="88" t="s">
        <v>19</v>
      </c>
      <c r="D16" s="65"/>
      <c r="E16" s="66">
        <v>7.3969907407407401E-2</v>
      </c>
      <c r="G16" s="122">
        <v>106.52</v>
      </c>
      <c r="H16" s="36">
        <f t="shared" si="0"/>
        <v>651.70859932407063</v>
      </c>
      <c r="I16" t="s">
        <v>119</v>
      </c>
    </row>
    <row r="17" spans="1:8" ht="15">
      <c r="A17" s="65"/>
      <c r="B17" s="65"/>
      <c r="C17" s="88" t="s">
        <v>53</v>
      </c>
      <c r="D17" s="65"/>
      <c r="E17" s="66">
        <v>7.5902777777777777E-2</v>
      </c>
      <c r="G17" s="122">
        <v>109.3</v>
      </c>
      <c r="H17" s="36">
        <f t="shared" si="0"/>
        <v>635.13266239707229</v>
      </c>
    </row>
    <row r="18" spans="1:8" ht="15">
      <c r="A18" s="65"/>
      <c r="B18" s="65"/>
      <c r="C18" s="117" t="s">
        <v>101</v>
      </c>
      <c r="D18" s="65"/>
      <c r="E18" s="66">
        <v>8.0497685185185186E-2</v>
      </c>
      <c r="G18" s="122">
        <v>115.92</v>
      </c>
      <c r="H18" s="36">
        <f t="shared" si="0"/>
        <v>598.86128364389231</v>
      </c>
    </row>
    <row r="19" spans="1:8">
      <c r="F19" s="36"/>
    </row>
    <row r="20" spans="1:8" ht="14.25">
      <c r="C20" s="88" t="s">
        <v>115</v>
      </c>
      <c r="F20" s="36"/>
    </row>
    <row r="21" spans="1:8">
      <c r="F21" s="36"/>
    </row>
    <row r="22" spans="1:8">
      <c r="F22" s="36"/>
    </row>
    <row r="23" spans="1:8">
      <c r="F23" s="36"/>
    </row>
    <row r="24" spans="1:8">
      <c r="F24" s="36"/>
    </row>
    <row r="25" spans="1:8">
      <c r="F25" s="36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M19" sqref="M19"/>
    </sheetView>
  </sheetViews>
  <sheetFormatPr defaultRowHeight="12.75"/>
  <cols>
    <col min="4" max="4" width="24.28515625" customWidth="1"/>
  </cols>
  <sheetData>
    <row r="1" spans="1:9">
      <c r="C1" t="s">
        <v>24</v>
      </c>
      <c r="H1" t="s">
        <v>24</v>
      </c>
    </row>
    <row r="2" spans="1:9">
      <c r="C2" t="s">
        <v>108</v>
      </c>
      <c r="H2" t="s">
        <v>66</v>
      </c>
    </row>
    <row r="3" spans="1:9">
      <c r="A3">
        <v>1</v>
      </c>
      <c r="B3">
        <v>12</v>
      </c>
      <c r="C3" t="s">
        <v>124</v>
      </c>
      <c r="D3" t="s">
        <v>125</v>
      </c>
      <c r="E3" t="s">
        <v>126</v>
      </c>
      <c r="F3" t="s">
        <v>127</v>
      </c>
      <c r="H3">
        <v>33.119999999999997</v>
      </c>
    </row>
    <row r="5" spans="1:9">
      <c r="A5">
        <v>2</v>
      </c>
      <c r="B5">
        <v>15</v>
      </c>
      <c r="C5" t="s">
        <v>128</v>
      </c>
      <c r="D5" t="s">
        <v>129</v>
      </c>
      <c r="E5" t="s">
        <v>23</v>
      </c>
      <c r="F5" s="55" t="s">
        <v>130</v>
      </c>
      <c r="H5">
        <v>33.53</v>
      </c>
      <c r="I5" s="36">
        <f>$H$3/H5*1000</f>
        <v>987.77214434834468</v>
      </c>
    </row>
    <row r="6" spans="1:9">
      <c r="A6">
        <v>3</v>
      </c>
      <c r="B6">
        <v>146</v>
      </c>
      <c r="C6" t="s">
        <v>131</v>
      </c>
      <c r="D6" t="s">
        <v>75</v>
      </c>
      <c r="E6" t="s">
        <v>126</v>
      </c>
      <c r="H6">
        <v>34.130000000000003</v>
      </c>
      <c r="I6" s="36">
        <f t="shared" ref="I6:I44" si="0">$H$3/H6*1000</f>
        <v>970.40726633460281</v>
      </c>
    </row>
    <row r="7" spans="1:9">
      <c r="A7">
        <v>4</v>
      </c>
      <c r="B7">
        <v>147</v>
      </c>
      <c r="C7" t="s">
        <v>132</v>
      </c>
      <c r="D7" t="s">
        <v>133</v>
      </c>
      <c r="E7" t="s">
        <v>126</v>
      </c>
      <c r="H7">
        <v>34.82</v>
      </c>
      <c r="I7" s="36">
        <f t="shared" si="0"/>
        <v>951.17748420448015</v>
      </c>
    </row>
    <row r="8" spans="1:9">
      <c r="A8">
        <v>7</v>
      </c>
      <c r="B8">
        <v>28</v>
      </c>
      <c r="C8" t="s">
        <v>134</v>
      </c>
      <c r="D8" t="s">
        <v>135</v>
      </c>
      <c r="E8" t="s">
        <v>136</v>
      </c>
      <c r="H8">
        <v>36.47</v>
      </c>
      <c r="I8" s="36">
        <f t="shared" si="0"/>
        <v>908.14367973676985</v>
      </c>
    </row>
    <row r="9" spans="1:9">
      <c r="A9">
        <v>11</v>
      </c>
      <c r="B9">
        <v>11</v>
      </c>
      <c r="C9" t="s">
        <v>137</v>
      </c>
      <c r="D9" t="s">
        <v>138</v>
      </c>
      <c r="E9" t="s">
        <v>14</v>
      </c>
      <c r="F9" t="s">
        <v>139</v>
      </c>
      <c r="H9">
        <v>36.78</v>
      </c>
      <c r="I9" s="36">
        <f t="shared" si="0"/>
        <v>900.48939641109291</v>
      </c>
    </row>
    <row r="10" spans="1:9">
      <c r="A10">
        <v>13</v>
      </c>
      <c r="B10">
        <v>16</v>
      </c>
      <c r="C10" t="s">
        <v>140</v>
      </c>
      <c r="D10" t="s">
        <v>112</v>
      </c>
      <c r="E10" t="s">
        <v>12</v>
      </c>
      <c r="H10">
        <v>36.97</v>
      </c>
      <c r="I10" s="36">
        <f t="shared" si="0"/>
        <v>895.86150933189072</v>
      </c>
    </row>
    <row r="11" spans="1:9">
      <c r="A11">
        <v>18</v>
      </c>
      <c r="B11">
        <v>31</v>
      </c>
      <c r="C11" t="s">
        <v>141</v>
      </c>
      <c r="D11" t="s">
        <v>142</v>
      </c>
      <c r="E11" t="s">
        <v>136</v>
      </c>
      <c r="H11">
        <v>37.93</v>
      </c>
      <c r="I11" s="36">
        <f t="shared" si="0"/>
        <v>873.1874505668336</v>
      </c>
    </row>
    <row r="12" spans="1:9">
      <c r="A12">
        <v>19</v>
      </c>
      <c r="B12">
        <v>66</v>
      </c>
      <c r="C12" t="s">
        <v>143</v>
      </c>
      <c r="D12" t="s">
        <v>144</v>
      </c>
      <c r="E12" t="s">
        <v>12</v>
      </c>
      <c r="H12">
        <v>37.979999999999997</v>
      </c>
      <c r="I12" s="36">
        <f t="shared" si="0"/>
        <v>872.03791469194312</v>
      </c>
    </row>
    <row r="13" spans="1:9">
      <c r="A13">
        <v>20</v>
      </c>
      <c r="B13">
        <v>62</v>
      </c>
      <c r="C13" t="s">
        <v>145</v>
      </c>
      <c r="D13" t="s">
        <v>146</v>
      </c>
      <c r="E13" t="s">
        <v>126</v>
      </c>
      <c r="H13">
        <v>38.43</v>
      </c>
      <c r="I13" s="36">
        <f t="shared" si="0"/>
        <v>861.82669789227157</v>
      </c>
    </row>
    <row r="14" spans="1:9">
      <c r="A14">
        <v>22</v>
      </c>
      <c r="B14">
        <v>59</v>
      </c>
      <c r="C14" t="s">
        <v>147</v>
      </c>
      <c r="D14" t="s">
        <v>148</v>
      </c>
      <c r="E14" t="s">
        <v>136</v>
      </c>
      <c r="H14">
        <v>38.83</v>
      </c>
      <c r="I14" s="36">
        <f t="shared" si="0"/>
        <v>852.9487509657481</v>
      </c>
    </row>
    <row r="15" spans="1:9">
      <c r="A15">
        <v>29</v>
      </c>
      <c r="B15">
        <v>36</v>
      </c>
      <c r="C15" t="s">
        <v>149</v>
      </c>
      <c r="D15" t="s">
        <v>150</v>
      </c>
      <c r="E15" t="s">
        <v>12</v>
      </c>
      <c r="H15">
        <v>39.47</v>
      </c>
      <c r="I15" s="36">
        <f t="shared" si="0"/>
        <v>839.11831770965284</v>
      </c>
    </row>
    <row r="16" spans="1:9">
      <c r="A16">
        <v>30</v>
      </c>
      <c r="B16">
        <v>6</v>
      </c>
      <c r="C16" t="s">
        <v>151</v>
      </c>
      <c r="D16" t="s">
        <v>152</v>
      </c>
      <c r="E16" t="s">
        <v>136</v>
      </c>
      <c r="H16">
        <v>39.58</v>
      </c>
      <c r="I16" s="36">
        <f t="shared" si="0"/>
        <v>836.78625568468919</v>
      </c>
    </row>
    <row r="17" spans="1:13">
      <c r="A17">
        <v>34</v>
      </c>
      <c r="B17">
        <v>4</v>
      </c>
      <c r="C17" t="s">
        <v>153</v>
      </c>
      <c r="D17" t="s">
        <v>154</v>
      </c>
      <c r="E17" t="s">
        <v>14</v>
      </c>
      <c r="H17">
        <v>40.450000000000003</v>
      </c>
      <c r="I17" s="36">
        <f t="shared" si="0"/>
        <v>818.78862793572307</v>
      </c>
    </row>
    <row r="18" spans="1:13">
      <c r="A18">
        <v>35</v>
      </c>
      <c r="B18">
        <v>24</v>
      </c>
      <c r="C18" t="s">
        <v>155</v>
      </c>
      <c r="D18" t="s">
        <v>31</v>
      </c>
      <c r="E18" t="s">
        <v>136</v>
      </c>
      <c r="H18">
        <v>40.630000000000003</v>
      </c>
      <c r="I18" s="36">
        <f t="shared" si="0"/>
        <v>815.16121092788569</v>
      </c>
    </row>
    <row r="19" spans="1:13">
      <c r="A19">
        <v>36</v>
      </c>
      <c r="B19">
        <v>86</v>
      </c>
      <c r="C19" t="s">
        <v>156</v>
      </c>
      <c r="D19" t="s">
        <v>5</v>
      </c>
      <c r="E19" t="s">
        <v>14</v>
      </c>
      <c r="H19">
        <v>40.700000000000003</v>
      </c>
      <c r="I19" s="36">
        <f t="shared" si="0"/>
        <v>813.75921375921371</v>
      </c>
      <c r="M19" t="s">
        <v>109</v>
      </c>
    </row>
    <row r="20" spans="1:13">
      <c r="A20">
        <v>39</v>
      </c>
      <c r="B20">
        <v>2</v>
      </c>
      <c r="C20" t="s">
        <v>157</v>
      </c>
      <c r="D20" t="s">
        <v>60</v>
      </c>
      <c r="E20" t="s">
        <v>12</v>
      </c>
      <c r="H20">
        <v>40.92</v>
      </c>
      <c r="I20" s="36">
        <f t="shared" si="0"/>
        <v>809.38416422287389</v>
      </c>
    </row>
    <row r="21" spans="1:13">
      <c r="A21">
        <v>42</v>
      </c>
      <c r="B21">
        <v>77</v>
      </c>
      <c r="C21" t="s">
        <v>158</v>
      </c>
      <c r="D21" t="s">
        <v>159</v>
      </c>
      <c r="E21" t="s">
        <v>12</v>
      </c>
      <c r="H21">
        <v>41.15</v>
      </c>
      <c r="I21" s="36">
        <f t="shared" si="0"/>
        <v>804.86026731470224</v>
      </c>
    </row>
    <row r="22" spans="1:13">
      <c r="A22">
        <v>45</v>
      </c>
      <c r="B22">
        <v>81</v>
      </c>
      <c r="C22" t="s">
        <v>160</v>
      </c>
      <c r="D22" t="s">
        <v>161</v>
      </c>
      <c r="E22" t="s">
        <v>12</v>
      </c>
      <c r="H22">
        <v>41.62</v>
      </c>
      <c r="I22" s="36">
        <f t="shared" si="0"/>
        <v>795.77126381547339</v>
      </c>
    </row>
    <row r="23" spans="1:13">
      <c r="A23">
        <v>47</v>
      </c>
      <c r="B23">
        <v>7</v>
      </c>
      <c r="C23" t="s">
        <v>162</v>
      </c>
      <c r="D23" t="s">
        <v>163</v>
      </c>
      <c r="E23" t="s">
        <v>23</v>
      </c>
      <c r="H23">
        <v>41.8</v>
      </c>
      <c r="I23" s="36">
        <f t="shared" si="0"/>
        <v>792.34449760765551</v>
      </c>
    </row>
    <row r="24" spans="1:13">
      <c r="A24">
        <v>48</v>
      </c>
      <c r="B24">
        <v>88</v>
      </c>
      <c r="C24" t="s">
        <v>164</v>
      </c>
      <c r="D24" t="s">
        <v>113</v>
      </c>
      <c r="E24" t="s">
        <v>49</v>
      </c>
      <c r="H24">
        <v>41.87</v>
      </c>
      <c r="I24" s="36">
        <f t="shared" si="0"/>
        <v>791.01982326247912</v>
      </c>
    </row>
    <row r="25" spans="1:13">
      <c r="A25">
        <v>54</v>
      </c>
      <c r="B25">
        <v>107</v>
      </c>
      <c r="C25" t="s">
        <v>165</v>
      </c>
      <c r="D25" t="s">
        <v>166</v>
      </c>
      <c r="E25" t="s">
        <v>167</v>
      </c>
      <c r="F25" s="55" t="s">
        <v>168</v>
      </c>
      <c r="H25">
        <v>42.33</v>
      </c>
      <c r="I25" s="36">
        <f t="shared" si="0"/>
        <v>782.42381289865341</v>
      </c>
    </row>
    <row r="26" spans="1:13">
      <c r="A26">
        <v>62</v>
      </c>
      <c r="B26">
        <v>5</v>
      </c>
      <c r="C26" t="s">
        <v>169</v>
      </c>
      <c r="D26" t="s">
        <v>16</v>
      </c>
      <c r="E26" t="s">
        <v>17</v>
      </c>
      <c r="F26" s="55" t="s">
        <v>170</v>
      </c>
      <c r="H26">
        <v>43</v>
      </c>
      <c r="I26" s="36">
        <f t="shared" si="0"/>
        <v>770.23255813953483</v>
      </c>
    </row>
    <row r="27" spans="1:13">
      <c r="A27">
        <v>67</v>
      </c>
      <c r="B27">
        <v>26</v>
      </c>
      <c r="C27" t="s">
        <v>171</v>
      </c>
      <c r="D27" t="s">
        <v>25</v>
      </c>
      <c r="E27" t="s">
        <v>12</v>
      </c>
      <c r="H27">
        <v>43.53</v>
      </c>
      <c r="I27" s="36">
        <f t="shared" si="0"/>
        <v>760.85458304617498</v>
      </c>
    </row>
    <row r="28" spans="1:13">
      <c r="A28">
        <v>73</v>
      </c>
      <c r="B28">
        <v>151</v>
      </c>
      <c r="C28" t="s">
        <v>172</v>
      </c>
      <c r="D28" t="s">
        <v>173</v>
      </c>
      <c r="E28" t="s">
        <v>136</v>
      </c>
      <c r="H28">
        <v>43.98</v>
      </c>
      <c r="I28" s="36">
        <f t="shared" si="0"/>
        <v>753.06957708049117</v>
      </c>
    </row>
    <row r="29" spans="1:13">
      <c r="A29">
        <v>78</v>
      </c>
      <c r="B29">
        <v>118</v>
      </c>
      <c r="C29" t="s">
        <v>174</v>
      </c>
      <c r="D29" t="s">
        <v>175</v>
      </c>
      <c r="E29" t="s">
        <v>176</v>
      </c>
      <c r="F29" s="55"/>
      <c r="H29">
        <v>44.55</v>
      </c>
      <c r="I29" s="36">
        <f t="shared" si="0"/>
        <v>743.43434343434342</v>
      </c>
    </row>
    <row r="30" spans="1:13">
      <c r="A30">
        <v>85</v>
      </c>
      <c r="B30">
        <v>90</v>
      </c>
      <c r="C30" t="s">
        <v>177</v>
      </c>
      <c r="D30" t="s">
        <v>93</v>
      </c>
      <c r="E30" t="s">
        <v>20</v>
      </c>
      <c r="H30">
        <v>44.87</v>
      </c>
      <c r="I30" s="36">
        <f t="shared" si="0"/>
        <v>738.13238243815465</v>
      </c>
    </row>
    <row r="31" spans="1:13">
      <c r="A31">
        <v>86</v>
      </c>
      <c r="B31">
        <v>53</v>
      </c>
      <c r="C31" t="s">
        <v>178</v>
      </c>
      <c r="D31" t="s">
        <v>179</v>
      </c>
      <c r="E31" t="s">
        <v>12</v>
      </c>
      <c r="H31">
        <v>44.88</v>
      </c>
      <c r="I31" s="36">
        <f t="shared" si="0"/>
        <v>737.96791443850259</v>
      </c>
    </row>
    <row r="32" spans="1:13">
      <c r="A32">
        <v>88</v>
      </c>
      <c r="B32">
        <v>65</v>
      </c>
      <c r="C32" t="s">
        <v>180</v>
      </c>
      <c r="D32" t="s">
        <v>86</v>
      </c>
      <c r="E32" t="s">
        <v>181</v>
      </c>
      <c r="H32">
        <v>45.01</v>
      </c>
      <c r="I32" s="36">
        <f t="shared" si="0"/>
        <v>735.8364807820484</v>
      </c>
    </row>
    <row r="33" spans="1:9">
      <c r="A33">
        <v>97</v>
      </c>
      <c r="B33">
        <v>42</v>
      </c>
      <c r="C33" t="s">
        <v>182</v>
      </c>
      <c r="D33" t="s">
        <v>183</v>
      </c>
      <c r="E33" t="s">
        <v>136</v>
      </c>
      <c r="H33">
        <v>45.87</v>
      </c>
      <c r="I33" s="36">
        <f t="shared" si="0"/>
        <v>722.04054937867886</v>
      </c>
    </row>
    <row r="34" spans="1:9">
      <c r="A34">
        <v>114</v>
      </c>
      <c r="B34">
        <v>115</v>
      </c>
      <c r="C34" t="s">
        <v>184</v>
      </c>
      <c r="D34" t="s">
        <v>185</v>
      </c>
      <c r="E34" t="s">
        <v>14</v>
      </c>
      <c r="H34">
        <v>48.35</v>
      </c>
      <c r="I34" s="36">
        <f t="shared" si="0"/>
        <v>685.00517063081691</v>
      </c>
    </row>
    <row r="35" spans="1:9">
      <c r="A35">
        <v>115</v>
      </c>
      <c r="B35">
        <v>41</v>
      </c>
      <c r="C35" t="s">
        <v>186</v>
      </c>
      <c r="D35" t="s">
        <v>187</v>
      </c>
      <c r="E35" t="s">
        <v>136</v>
      </c>
      <c r="H35">
        <v>48.5</v>
      </c>
      <c r="I35" s="36">
        <f t="shared" si="0"/>
        <v>682.88659793814429</v>
      </c>
    </row>
    <row r="36" spans="1:9">
      <c r="A36">
        <v>122</v>
      </c>
      <c r="B36">
        <v>22</v>
      </c>
      <c r="C36" t="s">
        <v>188</v>
      </c>
      <c r="D36" t="s">
        <v>97</v>
      </c>
      <c r="E36" t="s">
        <v>14</v>
      </c>
      <c r="H36">
        <v>48.97</v>
      </c>
      <c r="I36" s="36">
        <f t="shared" si="0"/>
        <v>676.33244843781904</v>
      </c>
    </row>
    <row r="37" spans="1:9">
      <c r="A37">
        <v>126</v>
      </c>
      <c r="B37">
        <v>35</v>
      </c>
      <c r="C37" t="s">
        <v>189</v>
      </c>
      <c r="D37" t="s">
        <v>190</v>
      </c>
      <c r="E37" t="s">
        <v>191</v>
      </c>
      <c r="H37">
        <v>49.15</v>
      </c>
      <c r="I37" s="36">
        <f t="shared" si="0"/>
        <v>673.85554425228884</v>
      </c>
    </row>
    <row r="38" spans="1:9">
      <c r="A38">
        <v>130</v>
      </c>
      <c r="B38">
        <v>108</v>
      </c>
      <c r="C38" t="s">
        <v>192</v>
      </c>
      <c r="D38" t="s">
        <v>193</v>
      </c>
      <c r="E38" t="s">
        <v>23</v>
      </c>
      <c r="H38">
        <v>49.48</v>
      </c>
      <c r="I38" s="36">
        <f t="shared" si="0"/>
        <v>669.3613581244947</v>
      </c>
    </row>
    <row r="39" spans="1:9">
      <c r="A39">
        <v>135</v>
      </c>
      <c r="B39">
        <v>25</v>
      </c>
      <c r="C39" t="s">
        <v>194</v>
      </c>
      <c r="D39" t="s">
        <v>195</v>
      </c>
      <c r="E39" t="s">
        <v>196</v>
      </c>
      <c r="H39">
        <v>49.85</v>
      </c>
      <c r="I39" s="36">
        <f t="shared" si="0"/>
        <v>664.39317953861575</v>
      </c>
    </row>
    <row r="40" spans="1:9">
      <c r="A40">
        <v>138</v>
      </c>
      <c r="B40">
        <v>51</v>
      </c>
      <c r="C40" t="s">
        <v>197</v>
      </c>
      <c r="D40" t="s">
        <v>99</v>
      </c>
      <c r="E40" t="s">
        <v>49</v>
      </c>
      <c r="H40">
        <v>50.67</v>
      </c>
      <c r="I40" s="36">
        <f t="shared" si="0"/>
        <v>653.64120781527527</v>
      </c>
    </row>
    <row r="41" spans="1:9">
      <c r="A41">
        <v>147</v>
      </c>
      <c r="B41">
        <v>43</v>
      </c>
      <c r="C41" t="s">
        <v>198</v>
      </c>
      <c r="D41" t="s">
        <v>199</v>
      </c>
      <c r="E41" t="s">
        <v>136</v>
      </c>
      <c r="H41">
        <v>52.42</v>
      </c>
      <c r="I41" s="36">
        <f t="shared" si="0"/>
        <v>631.81991606257145</v>
      </c>
    </row>
    <row r="42" spans="1:9">
      <c r="A42">
        <v>152</v>
      </c>
      <c r="B42">
        <v>104</v>
      </c>
      <c r="C42" t="s">
        <v>200</v>
      </c>
      <c r="D42" t="s">
        <v>101</v>
      </c>
      <c r="E42" t="s">
        <v>17</v>
      </c>
      <c r="H42">
        <v>53.2</v>
      </c>
      <c r="I42" s="36">
        <f t="shared" si="0"/>
        <v>622.55639097744358</v>
      </c>
    </row>
    <row r="43" spans="1:9">
      <c r="A43">
        <v>165</v>
      </c>
      <c r="B43">
        <v>29</v>
      </c>
      <c r="C43" t="s">
        <v>201</v>
      </c>
      <c r="D43" t="s">
        <v>202</v>
      </c>
      <c r="E43" t="s">
        <v>136</v>
      </c>
      <c r="H43">
        <v>55.23</v>
      </c>
      <c r="I43" s="36">
        <f t="shared" si="0"/>
        <v>599.67409016838667</v>
      </c>
    </row>
    <row r="44" spans="1:9">
      <c r="A44">
        <v>176</v>
      </c>
      <c r="B44">
        <v>14</v>
      </c>
      <c r="C44" t="s">
        <v>203</v>
      </c>
      <c r="D44" t="s">
        <v>105</v>
      </c>
      <c r="E44" t="s">
        <v>17</v>
      </c>
      <c r="H44">
        <v>57.93</v>
      </c>
      <c r="I44" s="36">
        <f t="shared" si="0"/>
        <v>571.72449508026921</v>
      </c>
    </row>
    <row r="46" spans="1:9">
      <c r="D46" s="55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2"/>
  <sheetViews>
    <sheetView workbookViewId="0">
      <selection activeCell="E28" sqref="E28"/>
    </sheetView>
  </sheetViews>
  <sheetFormatPr defaultRowHeight="12.75"/>
  <cols>
    <col min="2" max="2" width="16.42578125" customWidth="1"/>
  </cols>
  <sheetData>
    <row r="2" spans="1:5">
      <c r="A2">
        <v>1</v>
      </c>
      <c r="B2" t="s">
        <v>434</v>
      </c>
      <c r="C2" s="80">
        <v>34.22</v>
      </c>
      <c r="D2" s="49">
        <f>34.37</f>
        <v>34.369999999999997</v>
      </c>
      <c r="E2" s="81">
        <v>1000</v>
      </c>
    </row>
    <row r="3" spans="1:5">
      <c r="A3">
        <v>2</v>
      </c>
      <c r="B3" t="s">
        <v>75</v>
      </c>
      <c r="C3" s="80">
        <v>34.450000000000003</v>
      </c>
      <c r="D3" s="49">
        <v>34.75</v>
      </c>
      <c r="E3" s="151">
        <f>$D$2/D3*1000</f>
        <v>989.06474820143876</v>
      </c>
    </row>
    <row r="4" spans="1:5">
      <c r="A4">
        <v>9</v>
      </c>
      <c r="B4" t="s">
        <v>435</v>
      </c>
      <c r="C4" s="80">
        <v>37.14</v>
      </c>
      <c r="D4" s="49">
        <v>37.229999999999997</v>
      </c>
      <c r="E4" s="151">
        <f t="shared" ref="E4:E42" si="0">$D$2/D4*1000</f>
        <v>923.18023099650827</v>
      </c>
    </row>
    <row r="5" spans="1:5">
      <c r="A5">
        <v>13</v>
      </c>
      <c r="B5" t="s">
        <v>436</v>
      </c>
      <c r="C5" s="80">
        <v>38.11</v>
      </c>
      <c r="D5" s="49">
        <v>38.18</v>
      </c>
      <c r="E5" s="151">
        <f t="shared" si="0"/>
        <v>900.20953378732315</v>
      </c>
    </row>
    <row r="6" spans="1:5">
      <c r="A6">
        <v>16</v>
      </c>
      <c r="B6" t="s">
        <v>150</v>
      </c>
      <c r="C6" s="80">
        <v>38.479999999999997</v>
      </c>
      <c r="D6" s="49">
        <v>38.799999999999997</v>
      </c>
      <c r="E6" s="151">
        <f t="shared" si="0"/>
        <v>885.82474226804118</v>
      </c>
    </row>
    <row r="7" spans="1:5">
      <c r="A7">
        <v>17</v>
      </c>
      <c r="B7" t="s">
        <v>269</v>
      </c>
      <c r="C7" s="80">
        <v>39.06</v>
      </c>
      <c r="D7" s="49">
        <v>39.1</v>
      </c>
      <c r="E7" s="151">
        <f t="shared" si="0"/>
        <v>879.0281329923273</v>
      </c>
    </row>
    <row r="8" spans="1:5">
      <c r="A8">
        <v>18</v>
      </c>
      <c r="B8" t="s">
        <v>357</v>
      </c>
      <c r="C8" s="80">
        <v>39.130000000000003</v>
      </c>
      <c r="D8" s="49">
        <v>39.22</v>
      </c>
      <c r="E8" s="151">
        <f t="shared" si="0"/>
        <v>876.33860275369705</v>
      </c>
    </row>
    <row r="9" spans="1:5">
      <c r="A9">
        <v>22</v>
      </c>
      <c r="B9" t="s">
        <v>342</v>
      </c>
      <c r="C9" s="80">
        <v>40.020000000000003</v>
      </c>
      <c r="D9" s="49">
        <v>40.03</v>
      </c>
      <c r="E9" s="151">
        <f t="shared" si="0"/>
        <v>858.60604546590048</v>
      </c>
    </row>
    <row r="10" spans="1:5">
      <c r="A10">
        <v>27</v>
      </c>
      <c r="B10" t="s">
        <v>437</v>
      </c>
      <c r="C10" s="80">
        <v>41.21</v>
      </c>
      <c r="D10" s="49">
        <v>41.35</v>
      </c>
      <c r="E10" s="151">
        <f t="shared" si="0"/>
        <v>831.19709794437711</v>
      </c>
    </row>
    <row r="11" spans="1:5">
      <c r="A11">
        <v>31</v>
      </c>
      <c r="B11" t="s">
        <v>154</v>
      </c>
      <c r="C11" s="80">
        <v>41.38</v>
      </c>
      <c r="D11" s="49">
        <v>41.63</v>
      </c>
      <c r="E11" s="151">
        <f t="shared" si="0"/>
        <v>825.60653374969957</v>
      </c>
    </row>
    <row r="12" spans="1:5">
      <c r="A12">
        <v>33</v>
      </c>
      <c r="B12" t="s">
        <v>438</v>
      </c>
      <c r="C12" s="80">
        <v>41.48</v>
      </c>
      <c r="D12" s="49">
        <v>41.8</v>
      </c>
      <c r="E12" s="151">
        <f t="shared" si="0"/>
        <v>822.2488038277512</v>
      </c>
    </row>
    <row r="13" spans="1:5">
      <c r="A13">
        <v>34</v>
      </c>
      <c r="B13" t="s">
        <v>152</v>
      </c>
      <c r="C13" s="80">
        <v>41.51</v>
      </c>
      <c r="D13" s="49">
        <v>41.85</v>
      </c>
      <c r="E13" s="151">
        <f t="shared" si="0"/>
        <v>821.26642771804052</v>
      </c>
    </row>
    <row r="14" spans="1:5">
      <c r="A14">
        <v>35</v>
      </c>
      <c r="B14" t="s">
        <v>379</v>
      </c>
      <c r="C14" s="80">
        <v>41.54</v>
      </c>
      <c r="D14" s="49">
        <v>41.9</v>
      </c>
      <c r="E14" s="151">
        <f t="shared" si="0"/>
        <v>820.28639618138425</v>
      </c>
    </row>
    <row r="15" spans="1:5">
      <c r="A15">
        <v>37</v>
      </c>
      <c r="B15" t="s">
        <v>159</v>
      </c>
      <c r="C15" s="80">
        <v>42.29</v>
      </c>
      <c r="D15" s="49">
        <v>42.48</v>
      </c>
      <c r="E15" s="151">
        <f t="shared" si="0"/>
        <v>809.08662900188324</v>
      </c>
    </row>
    <row r="16" spans="1:5">
      <c r="A16">
        <v>41</v>
      </c>
      <c r="B16" t="s">
        <v>81</v>
      </c>
      <c r="C16" s="80">
        <v>43.59</v>
      </c>
      <c r="D16" s="49">
        <v>43.98</v>
      </c>
      <c r="E16" s="151">
        <f t="shared" si="0"/>
        <v>781.49158708503865</v>
      </c>
    </row>
    <row r="17" spans="1:5">
      <c r="A17">
        <v>42</v>
      </c>
      <c r="B17" t="s">
        <v>439</v>
      </c>
      <c r="C17" s="80">
        <v>44.05</v>
      </c>
      <c r="D17" s="49">
        <v>44.08</v>
      </c>
      <c r="E17" s="151">
        <f t="shared" si="0"/>
        <v>779.71869328493653</v>
      </c>
    </row>
    <row r="18" spans="1:5">
      <c r="A18">
        <v>43</v>
      </c>
      <c r="B18" t="s">
        <v>179</v>
      </c>
      <c r="C18" s="80">
        <v>44.12</v>
      </c>
      <c r="D18" s="49">
        <v>44.2</v>
      </c>
      <c r="E18" s="151">
        <f t="shared" si="0"/>
        <v>777.60180995475105</v>
      </c>
    </row>
    <row r="19" spans="1:5">
      <c r="A19">
        <v>47</v>
      </c>
      <c r="B19" t="s">
        <v>440</v>
      </c>
      <c r="C19" s="80">
        <v>44.33</v>
      </c>
      <c r="D19" s="49">
        <v>44.55</v>
      </c>
      <c r="E19" s="151">
        <f t="shared" si="0"/>
        <v>771.49270482603811</v>
      </c>
    </row>
    <row r="20" spans="1:5">
      <c r="A20">
        <v>48</v>
      </c>
      <c r="B20" t="s">
        <v>441</v>
      </c>
      <c r="C20" s="80">
        <v>44.38</v>
      </c>
      <c r="D20" s="49">
        <v>44.63</v>
      </c>
      <c r="E20" s="151">
        <f t="shared" si="0"/>
        <v>770.10979161998648</v>
      </c>
    </row>
    <row r="21" spans="1:5">
      <c r="A21">
        <v>50</v>
      </c>
      <c r="B21" t="s">
        <v>173</v>
      </c>
      <c r="C21" s="80">
        <v>44.56</v>
      </c>
      <c r="D21" s="49">
        <v>44.93</v>
      </c>
      <c r="E21" s="151">
        <f t="shared" si="0"/>
        <v>764.96772757622966</v>
      </c>
    </row>
    <row r="22" spans="1:5">
      <c r="A22">
        <v>53</v>
      </c>
      <c r="B22" t="s">
        <v>193</v>
      </c>
      <c r="C22" s="80">
        <v>46.2</v>
      </c>
      <c r="D22" s="49">
        <v>46.33</v>
      </c>
      <c r="E22" s="151">
        <f t="shared" si="0"/>
        <v>741.85193179365422</v>
      </c>
    </row>
    <row r="23" spans="1:5">
      <c r="A23">
        <v>56</v>
      </c>
      <c r="B23" t="s">
        <v>428</v>
      </c>
      <c r="C23" s="80">
        <v>47.04</v>
      </c>
      <c r="D23" s="49">
        <v>47.07</v>
      </c>
      <c r="E23" s="151">
        <f t="shared" si="0"/>
        <v>730.18908009347774</v>
      </c>
    </row>
    <row r="24" spans="1:5">
      <c r="A24">
        <v>59</v>
      </c>
      <c r="B24" t="s">
        <v>359</v>
      </c>
      <c r="C24" s="80">
        <v>47.44</v>
      </c>
      <c r="D24" s="49">
        <v>47.73</v>
      </c>
      <c r="E24" s="151">
        <f t="shared" si="0"/>
        <v>720.09218520846434</v>
      </c>
    </row>
    <row r="25" spans="1:5">
      <c r="A25">
        <v>61</v>
      </c>
      <c r="B25" t="s">
        <v>190</v>
      </c>
      <c r="C25" s="80">
        <v>47.53</v>
      </c>
      <c r="D25" s="49">
        <v>47.88</v>
      </c>
      <c r="E25" s="151">
        <f t="shared" si="0"/>
        <v>717.8362573099414</v>
      </c>
    </row>
    <row r="26" spans="1:5">
      <c r="A26">
        <v>67</v>
      </c>
      <c r="B26" t="s">
        <v>95</v>
      </c>
      <c r="C26" s="80">
        <v>48.57</v>
      </c>
      <c r="D26" s="49">
        <v>48.95</v>
      </c>
      <c r="E26" s="151">
        <f t="shared" si="0"/>
        <v>702.14504596527058</v>
      </c>
    </row>
    <row r="27" spans="1:5">
      <c r="A27">
        <v>69</v>
      </c>
      <c r="B27" t="s">
        <v>442</v>
      </c>
      <c r="C27" s="80">
        <v>49.37</v>
      </c>
      <c r="D27" s="152">
        <v>49.62</v>
      </c>
      <c r="E27" s="151">
        <f t="shared" si="0"/>
        <v>692.66424828698098</v>
      </c>
    </row>
    <row r="28" spans="1:5">
      <c r="A28">
        <v>72</v>
      </c>
      <c r="B28" t="s">
        <v>414</v>
      </c>
      <c r="C28" s="80">
        <v>49.58</v>
      </c>
      <c r="D28" s="49">
        <v>49.97</v>
      </c>
      <c r="E28" s="151">
        <f t="shared" si="0"/>
        <v>687.81268761256752</v>
      </c>
    </row>
    <row r="29" spans="1:5">
      <c r="A29">
        <v>73</v>
      </c>
      <c r="B29" t="s">
        <v>240</v>
      </c>
      <c r="C29" s="80">
        <v>50.01</v>
      </c>
      <c r="D29" s="49">
        <v>50.02</v>
      </c>
      <c r="E29" s="151">
        <f t="shared" si="0"/>
        <v>687.1251499400239</v>
      </c>
    </row>
    <row r="30" spans="1:5">
      <c r="A30">
        <v>82</v>
      </c>
      <c r="B30" t="s">
        <v>443</v>
      </c>
      <c r="C30" s="80">
        <v>53.04</v>
      </c>
      <c r="D30" s="49">
        <v>53.07</v>
      </c>
      <c r="E30" s="151">
        <f t="shared" si="0"/>
        <v>647.63519879404555</v>
      </c>
    </row>
    <row r="31" spans="1:5">
      <c r="A31">
        <v>85</v>
      </c>
      <c r="B31" t="s">
        <v>444</v>
      </c>
      <c r="C31" s="80">
        <v>53.35</v>
      </c>
      <c r="D31" s="49">
        <v>53.58</v>
      </c>
      <c r="E31" s="151">
        <f t="shared" si="0"/>
        <v>641.47069802164981</v>
      </c>
    </row>
    <row r="32" spans="1:5">
      <c r="A32">
        <v>87</v>
      </c>
      <c r="B32" t="s">
        <v>445</v>
      </c>
      <c r="C32" s="80">
        <v>53.48</v>
      </c>
      <c r="D32" s="49">
        <v>53.8</v>
      </c>
      <c r="E32" s="151">
        <f t="shared" si="0"/>
        <v>638.84758364312268</v>
      </c>
    </row>
    <row r="33" spans="1:5">
      <c r="A33">
        <v>90</v>
      </c>
      <c r="B33" t="s">
        <v>202</v>
      </c>
      <c r="C33" s="80">
        <v>55.1</v>
      </c>
      <c r="D33" s="49">
        <v>55.17</v>
      </c>
      <c r="E33" s="151">
        <f t="shared" si="0"/>
        <v>622.98350552836678</v>
      </c>
    </row>
    <row r="34" spans="1:5">
      <c r="A34">
        <v>93</v>
      </c>
      <c r="B34" t="s">
        <v>446</v>
      </c>
      <c r="C34" s="80">
        <v>57.2</v>
      </c>
      <c r="D34" s="49">
        <v>57.33</v>
      </c>
      <c r="E34" s="151">
        <f t="shared" si="0"/>
        <v>599.51159951159946</v>
      </c>
    </row>
    <row r="35" spans="1:5">
      <c r="A35">
        <v>100</v>
      </c>
      <c r="B35" t="s">
        <v>447</v>
      </c>
      <c r="C35" s="80">
        <v>60.31</v>
      </c>
      <c r="D35" s="49">
        <v>60.52</v>
      </c>
      <c r="E35" s="151">
        <f t="shared" si="0"/>
        <v>567.91143423661595</v>
      </c>
    </row>
    <row r="36" spans="1:5">
      <c r="A36">
        <v>102</v>
      </c>
      <c r="B36" t="s">
        <v>448</v>
      </c>
      <c r="C36" s="80">
        <v>61.28</v>
      </c>
      <c r="D36" s="49">
        <v>61.47</v>
      </c>
      <c r="E36" s="151">
        <f t="shared" si="0"/>
        <v>559.1345371726045</v>
      </c>
    </row>
    <row r="37" spans="1:5">
      <c r="A37">
        <v>103</v>
      </c>
      <c r="B37" t="s">
        <v>449</v>
      </c>
      <c r="C37" s="80">
        <v>62.4</v>
      </c>
      <c r="D37" s="49">
        <v>62.67</v>
      </c>
      <c r="E37" s="151">
        <f t="shared" si="0"/>
        <v>548.42827509175038</v>
      </c>
    </row>
    <row r="38" spans="1:5">
      <c r="A38">
        <v>104</v>
      </c>
      <c r="B38" t="s">
        <v>450</v>
      </c>
      <c r="C38" s="80">
        <v>65.08</v>
      </c>
      <c r="D38" s="49">
        <v>65.13</v>
      </c>
      <c r="E38" s="151">
        <f t="shared" si="0"/>
        <v>527.71380316290492</v>
      </c>
    </row>
    <row r="39" spans="1:5">
      <c r="A39">
        <v>105</v>
      </c>
      <c r="B39" t="s">
        <v>451</v>
      </c>
      <c r="C39" s="80">
        <v>67.400000000000006</v>
      </c>
      <c r="D39" s="49">
        <v>67.67</v>
      </c>
      <c r="E39" s="151">
        <f t="shared" si="0"/>
        <v>507.90601448204518</v>
      </c>
    </row>
    <row r="40" spans="1:5">
      <c r="A40">
        <v>106</v>
      </c>
      <c r="B40" t="s">
        <v>452</v>
      </c>
      <c r="C40" s="80">
        <v>67.400000000000006</v>
      </c>
      <c r="D40" s="49">
        <v>67.67</v>
      </c>
      <c r="E40" s="151">
        <f t="shared" si="0"/>
        <v>507.90601448204518</v>
      </c>
    </row>
    <row r="41" spans="1:5">
      <c r="A41">
        <v>107</v>
      </c>
      <c r="B41" t="s">
        <v>315</v>
      </c>
      <c r="C41" s="80">
        <v>69.47</v>
      </c>
      <c r="D41" s="49">
        <v>69.78</v>
      </c>
      <c r="E41" s="151">
        <f t="shared" si="0"/>
        <v>492.54800802522209</v>
      </c>
    </row>
    <row r="42" spans="1:5">
      <c r="A42">
        <v>108</v>
      </c>
      <c r="B42" t="s">
        <v>453</v>
      </c>
      <c r="C42" s="80">
        <v>70.05</v>
      </c>
      <c r="D42" s="49">
        <v>70.08</v>
      </c>
      <c r="E42" s="151">
        <f t="shared" si="0"/>
        <v>490.43949771689495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18" sqref="H18"/>
    </sheetView>
  </sheetViews>
  <sheetFormatPr defaultRowHeight="12.75"/>
  <cols>
    <col min="2" max="2" width="17.140625" customWidth="1"/>
  </cols>
  <sheetData>
    <row r="1" spans="1:8">
      <c r="D1" t="s">
        <v>24</v>
      </c>
      <c r="G1" t="s">
        <v>241</v>
      </c>
      <c r="H1" t="s">
        <v>242</v>
      </c>
    </row>
    <row r="2" spans="1:8">
      <c r="D2" t="s">
        <v>243</v>
      </c>
      <c r="G2" t="s">
        <v>66</v>
      </c>
    </row>
    <row r="3" spans="1:8">
      <c r="A3" s="71">
        <v>1</v>
      </c>
      <c r="B3" s="70" t="s">
        <v>71</v>
      </c>
      <c r="C3" s="67" t="s">
        <v>11</v>
      </c>
      <c r="D3" s="124" t="s">
        <v>205</v>
      </c>
      <c r="E3" s="68" t="s">
        <v>26</v>
      </c>
      <c r="G3">
        <v>37.67</v>
      </c>
      <c r="H3">
        <v>1000</v>
      </c>
    </row>
    <row r="4" spans="1:8">
      <c r="A4" s="71">
        <v>2</v>
      </c>
      <c r="B4" s="70" t="s">
        <v>75</v>
      </c>
      <c r="C4" s="70" t="s">
        <v>11</v>
      </c>
      <c r="D4" s="124" t="s">
        <v>206</v>
      </c>
      <c r="E4" s="125" t="s">
        <v>207</v>
      </c>
      <c r="G4">
        <v>40.32</v>
      </c>
      <c r="H4" s="36">
        <f>$G$3/G4*1000</f>
        <v>934.27579365079373</v>
      </c>
    </row>
    <row r="5" spans="1:8">
      <c r="A5" s="71">
        <v>3</v>
      </c>
      <c r="B5" s="70" t="s">
        <v>135</v>
      </c>
      <c r="C5" s="70" t="s">
        <v>11</v>
      </c>
      <c r="D5" s="124" t="s">
        <v>208</v>
      </c>
      <c r="E5" s="125" t="s">
        <v>209</v>
      </c>
      <c r="G5">
        <v>42.1</v>
      </c>
      <c r="H5" s="36">
        <f t="shared" ref="H5:H20" si="0">$G$3/G5*1000</f>
        <v>894.7743467933492</v>
      </c>
    </row>
    <row r="6" spans="1:8">
      <c r="A6" s="71">
        <v>37</v>
      </c>
      <c r="B6" s="67" t="s">
        <v>5</v>
      </c>
      <c r="C6" s="67" t="s">
        <v>14</v>
      </c>
      <c r="D6" s="126" t="s">
        <v>210</v>
      </c>
      <c r="E6" s="125"/>
      <c r="G6">
        <v>48.2</v>
      </c>
      <c r="H6" s="36">
        <f t="shared" si="0"/>
        <v>781.53526970954351</v>
      </c>
    </row>
    <row r="7" spans="1:8">
      <c r="A7" s="71">
        <v>43</v>
      </c>
      <c r="B7" s="67" t="s">
        <v>159</v>
      </c>
      <c r="C7" s="67" t="s">
        <v>23</v>
      </c>
      <c r="D7" s="126" t="s">
        <v>211</v>
      </c>
      <c r="E7" s="125"/>
      <c r="G7">
        <v>48.67</v>
      </c>
      <c r="H7" s="36">
        <f t="shared" si="0"/>
        <v>773.98808300801318</v>
      </c>
    </row>
    <row r="8" spans="1:8">
      <c r="A8" s="71">
        <v>44</v>
      </c>
      <c r="B8" s="67" t="s">
        <v>60</v>
      </c>
      <c r="C8" s="67" t="s">
        <v>23</v>
      </c>
      <c r="D8" s="126" t="s">
        <v>212</v>
      </c>
      <c r="E8" s="125"/>
      <c r="G8">
        <v>48.72</v>
      </c>
      <c r="H8" s="36">
        <f t="shared" si="0"/>
        <v>773.19376026272585</v>
      </c>
    </row>
    <row r="9" spans="1:8">
      <c r="A9" s="71">
        <v>47</v>
      </c>
      <c r="B9" s="70" t="s">
        <v>16</v>
      </c>
      <c r="C9" s="70" t="s">
        <v>20</v>
      </c>
      <c r="D9" s="127" t="s">
        <v>213</v>
      </c>
      <c r="E9" s="125" t="s">
        <v>214</v>
      </c>
      <c r="G9">
        <v>49.17</v>
      </c>
      <c r="H9" s="36">
        <f t="shared" si="0"/>
        <v>766.11755135245073</v>
      </c>
    </row>
    <row r="10" spans="1:8">
      <c r="A10" s="71">
        <v>90</v>
      </c>
      <c r="B10" s="67" t="s">
        <v>215</v>
      </c>
      <c r="C10" s="67" t="s">
        <v>14</v>
      </c>
      <c r="D10" s="127" t="s">
        <v>216</v>
      </c>
      <c r="E10" s="69"/>
      <c r="G10">
        <v>55.4</v>
      </c>
      <c r="H10" s="36">
        <f t="shared" si="0"/>
        <v>679.96389891696754</v>
      </c>
    </row>
    <row r="11" spans="1:8">
      <c r="A11" s="71">
        <v>91</v>
      </c>
      <c r="B11" s="67" t="s">
        <v>32</v>
      </c>
      <c r="C11" s="67" t="s">
        <v>23</v>
      </c>
      <c r="D11" s="127" t="s">
        <v>217</v>
      </c>
      <c r="E11" s="125"/>
      <c r="G11">
        <v>55.58</v>
      </c>
      <c r="H11" s="36">
        <f t="shared" si="0"/>
        <v>677.76178481468162</v>
      </c>
    </row>
    <row r="12" spans="1:8">
      <c r="A12" s="71">
        <v>94</v>
      </c>
      <c r="B12" s="70" t="s">
        <v>190</v>
      </c>
      <c r="C12" s="70" t="s">
        <v>191</v>
      </c>
      <c r="D12" s="127" t="s">
        <v>218</v>
      </c>
      <c r="E12" s="125" t="s">
        <v>219</v>
      </c>
      <c r="G12">
        <v>56.1</v>
      </c>
      <c r="H12" s="36">
        <f t="shared" si="0"/>
        <v>671.47950089126562</v>
      </c>
    </row>
    <row r="13" spans="1:8">
      <c r="A13" s="71">
        <v>108</v>
      </c>
      <c r="B13" s="67" t="s">
        <v>220</v>
      </c>
      <c r="C13" s="67" t="s">
        <v>221</v>
      </c>
      <c r="D13" s="127" t="s">
        <v>222</v>
      </c>
      <c r="E13" s="125"/>
      <c r="G13">
        <v>57.33</v>
      </c>
      <c r="H13" s="36">
        <f t="shared" si="0"/>
        <v>657.07308564451432</v>
      </c>
    </row>
    <row r="14" spans="1:8">
      <c r="A14" s="71">
        <v>115</v>
      </c>
      <c r="B14" s="67" t="s">
        <v>223</v>
      </c>
      <c r="C14" s="67" t="s">
        <v>11</v>
      </c>
      <c r="D14" s="126" t="s">
        <v>224</v>
      </c>
      <c r="E14" s="125"/>
      <c r="G14">
        <v>58.35</v>
      </c>
      <c r="H14" s="36">
        <f t="shared" si="0"/>
        <v>645.5869751499572</v>
      </c>
    </row>
    <row r="15" spans="1:8">
      <c r="A15" s="71">
        <v>132</v>
      </c>
      <c r="B15" s="67" t="s">
        <v>225</v>
      </c>
      <c r="C15" s="67" t="s">
        <v>14</v>
      </c>
      <c r="D15" s="126" t="s">
        <v>226</v>
      </c>
      <c r="E15" s="125"/>
      <c r="G15">
        <v>61.1</v>
      </c>
      <c r="H15" s="36">
        <f t="shared" si="0"/>
        <v>616.53027823240586</v>
      </c>
    </row>
    <row r="16" spans="1:8">
      <c r="A16" s="71">
        <v>147</v>
      </c>
      <c r="B16" s="70" t="s">
        <v>227</v>
      </c>
      <c r="C16" s="70" t="s">
        <v>228</v>
      </c>
      <c r="D16" s="127" t="s">
        <v>229</v>
      </c>
      <c r="E16" s="69" t="s">
        <v>230</v>
      </c>
      <c r="G16">
        <v>62.7</v>
      </c>
      <c r="H16" s="36">
        <f t="shared" si="0"/>
        <v>600.79744816586924</v>
      </c>
    </row>
    <row r="17" spans="1:8">
      <c r="A17" s="71">
        <v>149</v>
      </c>
      <c r="B17" s="67" t="s">
        <v>202</v>
      </c>
      <c r="C17" s="67" t="s">
        <v>23</v>
      </c>
      <c r="D17" s="127" t="s">
        <v>231</v>
      </c>
      <c r="E17" s="125"/>
      <c r="G17">
        <v>62.8</v>
      </c>
      <c r="H17" s="36">
        <f t="shared" si="0"/>
        <v>599.84076433121027</v>
      </c>
    </row>
    <row r="18" spans="1:8">
      <c r="A18" s="71">
        <v>168</v>
      </c>
      <c r="B18" s="67" t="s">
        <v>336</v>
      </c>
      <c r="C18" s="67" t="s">
        <v>176</v>
      </c>
      <c r="D18" s="127" t="s">
        <v>337</v>
      </c>
      <c r="E18" s="125"/>
      <c r="G18">
        <v>68.28</v>
      </c>
      <c r="H18" s="36">
        <f t="shared" si="0"/>
        <v>551.6988869361453</v>
      </c>
    </row>
    <row r="19" spans="1:8">
      <c r="A19" s="71">
        <v>177</v>
      </c>
      <c r="B19" s="70" t="s">
        <v>105</v>
      </c>
      <c r="C19" s="70" t="s">
        <v>20</v>
      </c>
      <c r="D19" s="127" t="s">
        <v>232</v>
      </c>
      <c r="E19" s="125"/>
      <c r="G19">
        <v>71.73</v>
      </c>
      <c r="H19" s="36">
        <f t="shared" si="0"/>
        <v>525.16380872717127</v>
      </c>
    </row>
    <row r="20" spans="1:8">
      <c r="A20" s="71">
        <v>182</v>
      </c>
      <c r="B20" s="70" t="s">
        <v>233</v>
      </c>
      <c r="C20" s="70" t="s">
        <v>176</v>
      </c>
      <c r="D20" s="127" t="s">
        <v>234</v>
      </c>
      <c r="E20" s="125"/>
      <c r="G20">
        <v>76.23</v>
      </c>
      <c r="H20" s="36">
        <f t="shared" si="0"/>
        <v>494.16240325331233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4" sqref="G4:G10"/>
    </sheetView>
  </sheetViews>
  <sheetFormatPr defaultRowHeight="12.75"/>
  <cols>
    <col min="2" max="2" width="19" customWidth="1"/>
    <col min="5" max="5" width="14" customWidth="1"/>
  </cols>
  <sheetData>
    <row r="1" spans="1:7" ht="13.5" thickBot="1"/>
    <row r="2" spans="1:7" ht="16.5" customHeight="1" thickBot="1">
      <c r="A2" s="148">
        <v>1</v>
      </c>
      <c r="B2" s="148" t="s">
        <v>423</v>
      </c>
      <c r="C2" s="148" t="s">
        <v>424</v>
      </c>
      <c r="D2" s="148" t="s">
        <v>11</v>
      </c>
      <c r="E2" s="149">
        <v>0.11413194444444445</v>
      </c>
      <c r="F2">
        <v>164.35</v>
      </c>
    </row>
    <row r="3" spans="1:7" ht="13.5" thickBot="1"/>
    <row r="4" spans="1:7" ht="16.5" customHeight="1" thickBot="1">
      <c r="A4" s="148">
        <v>10</v>
      </c>
      <c r="B4" s="148" t="s">
        <v>425</v>
      </c>
      <c r="C4" s="148"/>
      <c r="D4" s="148" t="s">
        <v>426</v>
      </c>
      <c r="E4" s="149">
        <v>0.12532407407407406</v>
      </c>
      <c r="F4">
        <v>180.47</v>
      </c>
      <c r="G4" s="36">
        <f>$F$2/F4*1000</f>
        <v>910.67767495982707</v>
      </c>
    </row>
    <row r="5" spans="1:7" ht="16.5" customHeight="1" thickBot="1">
      <c r="A5" s="148">
        <v>23</v>
      </c>
      <c r="B5" s="148" t="s">
        <v>150</v>
      </c>
      <c r="C5" s="148"/>
      <c r="D5" s="148" t="s">
        <v>343</v>
      </c>
      <c r="E5" s="149">
        <v>0.13721064814814815</v>
      </c>
      <c r="F5">
        <v>197.58</v>
      </c>
      <c r="G5" s="36">
        <f t="shared" ref="G5:G10" si="0">$F$2/F5*1000</f>
        <v>831.81496102844415</v>
      </c>
    </row>
    <row r="6" spans="1:7" ht="16.5" customHeight="1" thickBot="1">
      <c r="A6" s="148">
        <v>57</v>
      </c>
      <c r="B6" s="148" t="s">
        <v>16</v>
      </c>
      <c r="C6" s="148"/>
      <c r="D6" s="148" t="s">
        <v>427</v>
      </c>
      <c r="E6" s="149">
        <v>0.15244212962962964</v>
      </c>
      <c r="F6">
        <v>219.52</v>
      </c>
      <c r="G6" s="36">
        <f t="shared" si="0"/>
        <v>748.67893586005835</v>
      </c>
    </row>
    <row r="7" spans="1:7" ht="16.5" customHeight="1" thickBot="1">
      <c r="A7" s="148">
        <v>97</v>
      </c>
      <c r="B7" s="148" t="s">
        <v>93</v>
      </c>
      <c r="C7" s="148"/>
      <c r="D7" s="148" t="s">
        <v>346</v>
      </c>
      <c r="E7" s="149">
        <v>0.16648148148148148</v>
      </c>
      <c r="F7">
        <v>239.73</v>
      </c>
      <c r="G7" s="36">
        <f t="shared" si="0"/>
        <v>685.56292495724358</v>
      </c>
    </row>
    <row r="8" spans="1:7" ht="16.5" customHeight="1" thickBot="1">
      <c r="A8" s="148">
        <v>121</v>
      </c>
      <c r="B8" s="148" t="s">
        <v>428</v>
      </c>
      <c r="C8" s="148"/>
      <c r="D8" s="148" t="s">
        <v>429</v>
      </c>
      <c r="E8" s="149">
        <v>0.17840277777777777</v>
      </c>
      <c r="F8">
        <v>256.89999999999998</v>
      </c>
      <c r="G8" s="36">
        <f t="shared" si="0"/>
        <v>639.74309069676917</v>
      </c>
    </row>
    <row r="9" spans="1:7" ht="16.5" customHeight="1" thickBot="1">
      <c r="A9" s="148">
        <v>128</v>
      </c>
      <c r="B9" s="148" t="s">
        <v>113</v>
      </c>
      <c r="C9" s="148"/>
      <c r="D9" s="148" t="s">
        <v>429</v>
      </c>
      <c r="E9" s="149">
        <v>0.18435185185185185</v>
      </c>
      <c r="F9">
        <v>265.47000000000003</v>
      </c>
      <c r="G9" s="36">
        <f t="shared" si="0"/>
        <v>619.09066937883745</v>
      </c>
    </row>
    <row r="10" spans="1:7" ht="16.5" customHeight="1" thickBot="1">
      <c r="A10" s="148">
        <v>133</v>
      </c>
      <c r="B10" s="148" t="s">
        <v>95</v>
      </c>
      <c r="C10" s="148"/>
      <c r="D10" s="148" t="s">
        <v>343</v>
      </c>
      <c r="E10" s="149">
        <v>0.1872800925925926</v>
      </c>
      <c r="F10">
        <v>269.68</v>
      </c>
      <c r="G10" s="36">
        <f t="shared" si="0"/>
        <v>609.42598635419756</v>
      </c>
    </row>
    <row r="12" spans="1:7" ht="28.5">
      <c r="B12" s="150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Cloud 9</vt:lpstr>
      <vt:lpstr>Edale Skyline</vt:lpstr>
      <vt:lpstr>Mow Cop</vt:lpstr>
      <vt:lpstr>Kinder Downfall</vt:lpstr>
      <vt:lpstr>Rainow 5</vt:lpstr>
      <vt:lpstr>Forest 5</vt:lpstr>
      <vt:lpstr>Bollington 3pks</vt:lpstr>
      <vt:lpstr>Holme Moss</vt:lpstr>
      <vt:lpstr>Mount Famine</vt:lpstr>
      <vt:lpstr>Wincle Trout</vt:lpstr>
      <vt:lpstr>Boars Head</vt:lpstr>
      <vt:lpstr>Passing Cloud</vt:lpstr>
      <vt:lpstr>Bosley Fete</vt:lpstr>
      <vt:lpstr>Kinder Trog</vt:lpstr>
      <vt:lpstr>Whaley Waltz</vt:lpstr>
      <vt:lpstr>Bollington Nostalgia</vt:lpstr>
      <vt:lpstr>Teggs Nose</vt:lpstr>
      <vt:lpstr>Stannage Struggle</vt:lpstr>
      <vt:lpstr>Windgather</vt:lpstr>
      <vt:lpstr>Roaches</vt:lpstr>
      <vt:lpstr>club handycap</vt:lpstr>
    </vt:vector>
  </TitlesOfParts>
  <Company>AstraZeneca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Neil Gunn</cp:lastModifiedBy>
  <cp:lastPrinted>2012-06-18T19:58:41Z</cp:lastPrinted>
  <dcterms:created xsi:type="dcterms:W3CDTF">2008-02-05T11:19:52Z</dcterms:created>
  <dcterms:modified xsi:type="dcterms:W3CDTF">2016-01-05T07:41:45Z</dcterms:modified>
</cp:coreProperties>
</file>